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\\Srvv-file01\territoires$\05_PAPI_LOING\0 - Montage PAPI Complet\0 - Dossier PAPI Complet (pdf)\P6 - Plan de financement du programme_OK\"/>
    </mc:Choice>
  </mc:AlternateContent>
  <xr:revisionPtr revIDLastSave="0" documentId="13_ncr:1_{667A4814-8601-4009-AE8E-7BF3B075039B}" xr6:coauthVersionLast="47" xr6:coauthVersionMax="47" xr10:uidLastSave="{00000000-0000-0000-0000-000000000000}"/>
  <bookViews>
    <workbookView xWindow="690" yWindow="1950" windowWidth="25020" windowHeight="13410" xr2:uid="{00000000-000D-0000-FFFF-FFFF00000000}"/>
  </bookViews>
  <sheets>
    <sheet name="Tableau Financier " sheetId="3" r:id="rId1"/>
  </sheets>
  <definedNames>
    <definedName name="_xlnm._FilterDatabase" localSheetId="0" hidden="1">'Tableau Financier '!$B$84:$P$113</definedName>
    <definedName name="Axe">#REF!</definedName>
    <definedName name="base">#REF!</definedName>
    <definedName name="base2">#REF!</definedName>
    <definedName name="bise">#REF!</definedName>
    <definedName name="bose">#REF!</definedName>
    <definedName name="check">#REF!</definedName>
    <definedName name="Commencement">#REF!</definedName>
    <definedName name="Etat">#REF!</definedName>
    <definedName name="HTouTTC">#REF!</definedName>
    <definedName name="MO">#REF!</definedName>
    <definedName name="Nature">#REF!</definedName>
    <definedName name="phase">#REF!</definedName>
    <definedName name="Priorite">#REF!</definedName>
    <definedName name="Sousaxe">#REF!</definedName>
    <definedName name="_xlnm.Print_Area" localSheetId="0">'Tableau Financier '!$B$1:$P$148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2" i="3" l="1"/>
  <c r="G112" i="3"/>
  <c r="E112" i="3"/>
  <c r="J112" i="3" s="1"/>
  <c r="G73" i="3"/>
  <c r="E73" i="3"/>
  <c r="G74" i="3"/>
  <c r="E74" i="3"/>
  <c r="I86" i="3"/>
  <c r="I88" i="3"/>
  <c r="I87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85" i="3"/>
  <c r="H112" i="3" l="1"/>
  <c r="L112" i="3"/>
  <c r="G75" i="3"/>
  <c r="J75" i="3" s="1"/>
  <c r="E79" i="3"/>
  <c r="G79" i="3"/>
  <c r="N79" i="3" s="1"/>
  <c r="H79" i="3" l="1"/>
  <c r="N75" i="3"/>
  <c r="G132" i="3"/>
  <c r="N132" i="3" s="1"/>
  <c r="E132" i="3"/>
  <c r="G111" i="3"/>
  <c r="L111" i="3" s="1"/>
  <c r="F111" i="3"/>
  <c r="H65" i="3"/>
  <c r="F33" i="3"/>
  <c r="G33" i="3" s="1"/>
  <c r="F32" i="3"/>
  <c r="G32" i="3" s="1"/>
  <c r="F31" i="3"/>
  <c r="G31" i="3" s="1"/>
  <c r="L31" i="3" s="1"/>
  <c r="F109" i="3"/>
  <c r="G109" i="3"/>
  <c r="H109" i="3" s="1"/>
  <c r="F110" i="3"/>
  <c r="G110" i="3"/>
  <c r="J110" i="3" s="1"/>
  <c r="J79" i="3"/>
  <c r="E30" i="3"/>
  <c r="G30" i="3"/>
  <c r="L30" i="3" s="1"/>
  <c r="G29" i="3"/>
  <c r="H29" i="3" s="1"/>
  <c r="E29" i="3"/>
  <c r="G108" i="3"/>
  <c r="N108" i="3" s="1"/>
  <c r="F108" i="3"/>
  <c r="G107" i="3"/>
  <c r="L107" i="3" s="1"/>
  <c r="E107" i="3"/>
  <c r="L79" i="3"/>
  <c r="G63" i="3"/>
  <c r="J63" i="3" s="1"/>
  <c r="E63" i="3"/>
  <c r="F28" i="3"/>
  <c r="G28" i="3"/>
  <c r="J28" i="3" s="1"/>
  <c r="G27" i="3"/>
  <c r="H27" i="3" s="1"/>
  <c r="F27" i="3"/>
  <c r="N76" i="3"/>
  <c r="N77" i="3"/>
  <c r="G77" i="3"/>
  <c r="G76" i="3"/>
  <c r="J76" i="3" s="1"/>
  <c r="E76" i="3"/>
  <c r="G25" i="3"/>
  <c r="J25" i="3" s="1"/>
  <c r="E25" i="3"/>
  <c r="G106" i="3"/>
  <c r="H106" i="3" s="1"/>
  <c r="E106" i="3"/>
  <c r="E105" i="3"/>
  <c r="G105" i="3"/>
  <c r="J105" i="3" s="1"/>
  <c r="G104" i="3"/>
  <c r="N104" i="3" s="1"/>
  <c r="E104" i="3"/>
  <c r="G26" i="3"/>
  <c r="N26" i="3" s="1"/>
  <c r="E26" i="3"/>
  <c r="N60" i="3"/>
  <c r="L60" i="3"/>
  <c r="J60" i="3"/>
  <c r="E59" i="3"/>
  <c r="G59" i="3"/>
  <c r="N59" i="3" s="1"/>
  <c r="E18" i="3"/>
  <c r="G18" i="3"/>
  <c r="J18" i="3" s="1"/>
  <c r="G24" i="3"/>
  <c r="F24" i="3"/>
  <c r="E58" i="3"/>
  <c r="G58" i="3"/>
  <c r="N58" i="3" s="1"/>
  <c r="E131" i="3"/>
  <c r="G17" i="3"/>
  <c r="E17" i="3"/>
  <c r="G103" i="3"/>
  <c r="N103" i="3" s="1"/>
  <c r="G102" i="3"/>
  <c r="N102" i="3" s="1"/>
  <c r="F103" i="3"/>
  <c r="F102" i="3"/>
  <c r="L75" i="3"/>
  <c r="F75" i="3"/>
  <c r="E57" i="3"/>
  <c r="G57" i="3"/>
  <c r="N57" i="3" s="1"/>
  <c r="F8" i="3"/>
  <c r="F134" i="3"/>
  <c r="G131" i="3"/>
  <c r="L131" i="3" s="1"/>
  <c r="E133" i="3"/>
  <c r="G133" i="3"/>
  <c r="L133" i="3" s="1"/>
  <c r="G130" i="3"/>
  <c r="E130" i="3"/>
  <c r="G124" i="3"/>
  <c r="J124" i="3" s="1"/>
  <c r="F124" i="3"/>
  <c r="G123" i="3"/>
  <c r="J123" i="3" s="1"/>
  <c r="F123" i="3"/>
  <c r="G122" i="3"/>
  <c r="J122" i="3" s="1"/>
  <c r="F122" i="3"/>
  <c r="G121" i="3"/>
  <c r="H121" i="3" s="1"/>
  <c r="F121" i="3"/>
  <c r="G120" i="3"/>
  <c r="H120" i="3" s="1"/>
  <c r="E120" i="3"/>
  <c r="G101" i="3"/>
  <c r="N101" i="3" s="1"/>
  <c r="F101" i="3"/>
  <c r="G100" i="3"/>
  <c r="N100" i="3" s="1"/>
  <c r="F100" i="3"/>
  <c r="F99" i="3"/>
  <c r="G99" i="3" s="1"/>
  <c r="E97" i="3"/>
  <c r="E98" i="3"/>
  <c r="G97" i="3"/>
  <c r="G98" i="3"/>
  <c r="L98" i="3" s="1"/>
  <c r="G96" i="3"/>
  <c r="E96" i="3"/>
  <c r="G94" i="3"/>
  <c r="E94" i="3"/>
  <c r="G93" i="3"/>
  <c r="G92" i="3"/>
  <c r="E92" i="3"/>
  <c r="G91" i="3"/>
  <c r="H91" i="3" s="1"/>
  <c r="E91" i="3"/>
  <c r="G90" i="3"/>
  <c r="F90" i="3"/>
  <c r="G89" i="3"/>
  <c r="F89" i="3"/>
  <c r="G87" i="3"/>
  <c r="F87" i="3"/>
  <c r="G88" i="3"/>
  <c r="F88" i="3"/>
  <c r="G86" i="3"/>
  <c r="E86" i="3"/>
  <c r="G85" i="3"/>
  <c r="E85" i="3"/>
  <c r="N73" i="3"/>
  <c r="N74" i="3"/>
  <c r="L73" i="3"/>
  <c r="L74" i="3"/>
  <c r="J73" i="3"/>
  <c r="J74" i="3"/>
  <c r="H73" i="3"/>
  <c r="H74" i="3"/>
  <c r="F72" i="3"/>
  <c r="G56" i="3"/>
  <c r="N56" i="3" s="1"/>
  <c r="E55" i="3"/>
  <c r="G55" i="3"/>
  <c r="L55" i="3" s="1"/>
  <c r="G54" i="3"/>
  <c r="L54" i="3" s="1"/>
  <c r="E54" i="3"/>
  <c r="G53" i="3"/>
  <c r="N53" i="3" s="1"/>
  <c r="F53" i="3"/>
  <c r="E50" i="3"/>
  <c r="G41" i="3"/>
  <c r="F41" i="3"/>
  <c r="G40" i="3"/>
  <c r="J40" i="3" s="1"/>
  <c r="E40" i="3"/>
  <c r="G39" i="3"/>
  <c r="E39" i="3"/>
  <c r="F23" i="3"/>
  <c r="F22" i="3"/>
  <c r="F21" i="3"/>
  <c r="F20" i="3"/>
  <c r="F19" i="3"/>
  <c r="G15" i="3"/>
  <c r="J15" i="3" s="1"/>
  <c r="E15" i="3"/>
  <c r="E16" i="3"/>
  <c r="G13" i="3"/>
  <c r="G7" i="3"/>
  <c r="E7" i="3"/>
  <c r="E5" i="3"/>
  <c r="G14" i="3"/>
  <c r="L77" i="3" l="1"/>
  <c r="H77" i="3"/>
  <c r="H30" i="3"/>
  <c r="L39" i="3"/>
  <c r="G42" i="3"/>
  <c r="N130" i="3"/>
  <c r="G134" i="3"/>
  <c r="G147" i="3" s="1"/>
  <c r="N110" i="3"/>
  <c r="L110" i="3"/>
  <c r="H132" i="3"/>
  <c r="J132" i="3"/>
  <c r="L132" i="3"/>
  <c r="H110" i="3"/>
  <c r="H111" i="3"/>
  <c r="J111" i="3"/>
  <c r="H32" i="3"/>
  <c r="L32" i="3"/>
  <c r="N32" i="3"/>
  <c r="N33" i="3"/>
  <c r="H33" i="3"/>
  <c r="N109" i="3"/>
  <c r="L109" i="3"/>
  <c r="J109" i="3"/>
  <c r="J33" i="3"/>
  <c r="L33" i="3"/>
  <c r="N65" i="3"/>
  <c r="J32" i="3"/>
  <c r="L65" i="3"/>
  <c r="J65" i="3"/>
  <c r="J31" i="3"/>
  <c r="H31" i="3"/>
  <c r="N31" i="3"/>
  <c r="J30" i="3"/>
  <c r="N30" i="3"/>
  <c r="N29" i="3"/>
  <c r="L29" i="3"/>
  <c r="J29" i="3"/>
  <c r="N107" i="3"/>
  <c r="H108" i="3"/>
  <c r="J108" i="3"/>
  <c r="L108" i="3"/>
  <c r="H107" i="3"/>
  <c r="J107" i="3"/>
  <c r="H63" i="3"/>
  <c r="L63" i="3"/>
  <c r="N63" i="3"/>
  <c r="H76" i="3"/>
  <c r="H28" i="3"/>
  <c r="N28" i="3"/>
  <c r="L28" i="3"/>
  <c r="N27" i="3"/>
  <c r="L27" i="3"/>
  <c r="J27" i="3"/>
  <c r="J77" i="3"/>
  <c r="L76" i="3"/>
  <c r="L105" i="3"/>
  <c r="H25" i="3"/>
  <c r="N106" i="3"/>
  <c r="N105" i="3"/>
  <c r="H104" i="3"/>
  <c r="J104" i="3"/>
  <c r="J106" i="3"/>
  <c r="L104" i="3"/>
  <c r="L106" i="3"/>
  <c r="H105" i="3"/>
  <c r="J26" i="3"/>
  <c r="H26" i="3"/>
  <c r="L26" i="3"/>
  <c r="J59" i="3"/>
  <c r="L59" i="3"/>
  <c r="H18" i="3"/>
  <c r="N18" i="3"/>
  <c r="E42" i="3"/>
  <c r="L18" i="3"/>
  <c r="J102" i="3"/>
  <c r="H58" i="3"/>
  <c r="J58" i="3"/>
  <c r="L58" i="3"/>
  <c r="E134" i="3"/>
  <c r="H102" i="3"/>
  <c r="H103" i="3"/>
  <c r="J103" i="3"/>
  <c r="L102" i="3"/>
  <c r="L103" i="3"/>
  <c r="N122" i="3"/>
  <c r="H130" i="3"/>
  <c r="J130" i="3"/>
  <c r="F34" i="3"/>
  <c r="L130" i="3"/>
  <c r="H75" i="3"/>
  <c r="F42" i="3"/>
  <c r="H57" i="3"/>
  <c r="L122" i="3"/>
  <c r="H133" i="3"/>
  <c r="J133" i="3"/>
  <c r="J57" i="3"/>
  <c r="N133" i="3"/>
  <c r="L57" i="3"/>
  <c r="N131" i="3"/>
  <c r="H131" i="3"/>
  <c r="J131" i="3"/>
  <c r="H124" i="3"/>
  <c r="L124" i="3"/>
  <c r="N124" i="3"/>
  <c r="H122" i="3"/>
  <c r="N123" i="3"/>
  <c r="H123" i="3"/>
  <c r="L123" i="3"/>
  <c r="J120" i="3"/>
  <c r="L120" i="3"/>
  <c r="N120" i="3"/>
  <c r="N121" i="3"/>
  <c r="L121" i="3"/>
  <c r="J121" i="3"/>
  <c r="H100" i="3"/>
  <c r="J100" i="3"/>
  <c r="L100" i="3"/>
  <c r="N99" i="3"/>
  <c r="L99" i="3"/>
  <c r="J99" i="3"/>
  <c r="H99" i="3"/>
  <c r="H101" i="3"/>
  <c r="J101" i="3"/>
  <c r="L101" i="3"/>
  <c r="H98" i="3"/>
  <c r="N98" i="3"/>
  <c r="J98" i="3"/>
  <c r="N55" i="3"/>
  <c r="N54" i="3"/>
  <c r="J56" i="3"/>
  <c r="H55" i="3"/>
  <c r="J55" i="3"/>
  <c r="H56" i="3"/>
  <c r="H54" i="3"/>
  <c r="J54" i="3"/>
  <c r="L56" i="3"/>
  <c r="J53" i="3"/>
  <c r="H53" i="3"/>
  <c r="L53" i="3"/>
  <c r="L40" i="3"/>
  <c r="H40" i="3"/>
  <c r="N40" i="3"/>
  <c r="N39" i="3"/>
  <c r="H39" i="3"/>
  <c r="J39" i="3"/>
  <c r="H24" i="3"/>
  <c r="J24" i="3"/>
  <c r="L24" i="3"/>
  <c r="N24" i="3"/>
  <c r="N15" i="3"/>
  <c r="H15" i="3"/>
  <c r="L15" i="3"/>
  <c r="J134" i="3" l="1"/>
  <c r="K134" i="3" s="1"/>
  <c r="L134" i="3"/>
  <c r="N134" i="3"/>
  <c r="H134" i="3"/>
  <c r="G95" i="3"/>
  <c r="G113" i="3" s="1"/>
  <c r="G5" i="3" l="1"/>
  <c r="H5" i="3" l="1"/>
  <c r="J5" i="3"/>
  <c r="F125" i="3"/>
  <c r="E113" i="3"/>
  <c r="E145" i="3" s="1"/>
  <c r="F80" i="3"/>
  <c r="G16" i="3"/>
  <c r="N7" i="3"/>
  <c r="L7" i="3"/>
  <c r="J7" i="3"/>
  <c r="L86" i="3"/>
  <c r="J16" i="3" l="1"/>
  <c r="H16" i="3"/>
  <c r="N16" i="3"/>
  <c r="H7" i="3"/>
  <c r="L91" i="3"/>
  <c r="N91" i="3"/>
  <c r="N85" i="3"/>
  <c r="N92" i="3"/>
  <c r="L92" i="3"/>
  <c r="H92" i="3"/>
  <c r="J92" i="3"/>
  <c r="J91" i="3"/>
  <c r="F147" i="3" l="1"/>
  <c r="F146" i="3"/>
  <c r="G119" i="3"/>
  <c r="N118" i="3"/>
  <c r="L118" i="3"/>
  <c r="N97" i="3"/>
  <c r="L97" i="3"/>
  <c r="J97" i="3"/>
  <c r="H97" i="3"/>
  <c r="L96" i="3"/>
  <c r="F95" i="3"/>
  <c r="N93" i="3"/>
  <c r="L93" i="3"/>
  <c r="J93" i="3"/>
  <c r="H93" i="3"/>
  <c r="F93" i="3"/>
  <c r="N90" i="3"/>
  <c r="L90" i="3"/>
  <c r="J90" i="3"/>
  <c r="H90" i="3"/>
  <c r="N89" i="3"/>
  <c r="L89" i="3"/>
  <c r="J89" i="3"/>
  <c r="H89" i="3"/>
  <c r="N87" i="3"/>
  <c r="L87" i="3"/>
  <c r="J87" i="3"/>
  <c r="H87" i="3"/>
  <c r="N88" i="3"/>
  <c r="L88" i="3"/>
  <c r="J88" i="3"/>
  <c r="H88" i="3"/>
  <c r="N86" i="3"/>
  <c r="J86" i="3"/>
  <c r="H86" i="3"/>
  <c r="L85" i="3"/>
  <c r="J85" i="3"/>
  <c r="H85" i="3"/>
  <c r="F144" i="3"/>
  <c r="N72" i="3"/>
  <c r="G72" i="3"/>
  <c r="L72" i="3" s="1"/>
  <c r="N71" i="3"/>
  <c r="N80" i="3" s="1"/>
  <c r="G71" i="3"/>
  <c r="G80" i="3" s="1"/>
  <c r="G52" i="3"/>
  <c r="F51" i="3"/>
  <c r="G50" i="3"/>
  <c r="J50" i="3" s="1"/>
  <c r="G49" i="3"/>
  <c r="N49" i="3" s="1"/>
  <c r="E49" i="3"/>
  <c r="G48" i="3"/>
  <c r="L48" i="3" s="1"/>
  <c r="E48" i="3"/>
  <c r="G47" i="3"/>
  <c r="E47" i="3"/>
  <c r="F142" i="3"/>
  <c r="E142" i="3"/>
  <c r="G23" i="3"/>
  <c r="J23" i="3" s="1"/>
  <c r="G22" i="3"/>
  <c r="N21" i="3"/>
  <c r="L21" i="3"/>
  <c r="J21" i="3"/>
  <c r="H21" i="3"/>
  <c r="G20" i="3"/>
  <c r="N20" i="3" s="1"/>
  <c r="G19" i="3"/>
  <c r="L17" i="3"/>
  <c r="L16" i="3"/>
  <c r="E14" i="3"/>
  <c r="E13" i="3"/>
  <c r="G6" i="3"/>
  <c r="G8" i="3" s="1"/>
  <c r="E6" i="3"/>
  <c r="O80" i="3" l="1"/>
  <c r="J47" i="3"/>
  <c r="N119" i="3"/>
  <c r="N125" i="3" s="1"/>
  <c r="N146" i="3" s="1"/>
  <c r="O146" i="3" s="1"/>
  <c r="G125" i="3"/>
  <c r="G34" i="3"/>
  <c r="E8" i="3"/>
  <c r="E140" i="3" s="1"/>
  <c r="E34" i="3"/>
  <c r="J19" i="3"/>
  <c r="N13" i="3"/>
  <c r="H6" i="3"/>
  <c r="H8" i="3" s="1"/>
  <c r="I8" i="3" s="1"/>
  <c r="E125" i="3"/>
  <c r="E146" i="3" s="1"/>
  <c r="E147" i="3"/>
  <c r="G51" i="3"/>
  <c r="G66" i="3" s="1"/>
  <c r="F66" i="3"/>
  <c r="F143" i="3" s="1"/>
  <c r="J94" i="3"/>
  <c r="N41" i="3"/>
  <c r="N42" i="3" s="1"/>
  <c r="O42" i="3" s="1"/>
  <c r="E66" i="3"/>
  <c r="E143" i="3" s="1"/>
  <c r="N6" i="3"/>
  <c r="G140" i="3"/>
  <c r="E80" i="3"/>
  <c r="E144" i="3" s="1"/>
  <c r="F113" i="3"/>
  <c r="F145" i="3" s="1"/>
  <c r="N96" i="3"/>
  <c r="H50" i="3"/>
  <c r="L71" i="3"/>
  <c r="J72" i="3"/>
  <c r="L23" i="3"/>
  <c r="L47" i="3"/>
  <c r="N48" i="3"/>
  <c r="N52" i="3"/>
  <c r="H119" i="3"/>
  <c r="H22" i="3"/>
  <c r="J119" i="3"/>
  <c r="J22" i="3"/>
  <c r="J96" i="3"/>
  <c r="L22" i="3"/>
  <c r="N22" i="3"/>
  <c r="N47" i="3"/>
  <c r="H72" i="3"/>
  <c r="H95" i="3"/>
  <c r="N17" i="3"/>
  <c r="N23" i="3"/>
  <c r="H94" i="3"/>
  <c r="J95" i="3"/>
  <c r="H17" i="3"/>
  <c r="N19" i="3"/>
  <c r="H23" i="3"/>
  <c r="H71" i="3"/>
  <c r="H80" i="3" s="1"/>
  <c r="I80" i="3" s="1"/>
  <c r="L94" i="3"/>
  <c r="N95" i="3"/>
  <c r="N94" i="3"/>
  <c r="L19" i="3"/>
  <c r="L95" i="3"/>
  <c r="J17" i="3"/>
  <c r="H47" i="3"/>
  <c r="J71" i="3"/>
  <c r="J80" i="3" s="1"/>
  <c r="K80" i="3" s="1"/>
  <c r="H96" i="3"/>
  <c r="J52" i="3"/>
  <c r="L52" i="3"/>
  <c r="J14" i="3"/>
  <c r="N14" i="3"/>
  <c r="L147" i="3"/>
  <c r="M147" i="3" s="1"/>
  <c r="N147" i="3"/>
  <c r="F140" i="3"/>
  <c r="H19" i="3"/>
  <c r="H48" i="3"/>
  <c r="L50" i="3"/>
  <c r="L119" i="3"/>
  <c r="H41" i="3"/>
  <c r="H42" i="3" s="1"/>
  <c r="I42" i="3" s="1"/>
  <c r="J20" i="3"/>
  <c r="J41" i="3"/>
  <c r="J42" i="3" s="1"/>
  <c r="K42" i="3" s="1"/>
  <c r="J49" i="3"/>
  <c r="N50" i="3"/>
  <c r="H20" i="3"/>
  <c r="H49" i="3"/>
  <c r="J6" i="3"/>
  <c r="J8" i="3" s="1"/>
  <c r="L5" i="3"/>
  <c r="L6" i="3"/>
  <c r="L20" i="3"/>
  <c r="L41" i="3"/>
  <c r="L42" i="3" s="1"/>
  <c r="J48" i="3"/>
  <c r="L49" i="3"/>
  <c r="H52" i="3"/>
  <c r="N5" i="3"/>
  <c r="J113" i="3" l="1"/>
  <c r="N34" i="3"/>
  <c r="O34" i="3" s="1"/>
  <c r="N8" i="3"/>
  <c r="N140" i="3" s="1"/>
  <c r="L8" i="3"/>
  <c r="L140" i="3" s="1"/>
  <c r="J13" i="3"/>
  <c r="J34" i="3" s="1"/>
  <c r="K34" i="3" s="1"/>
  <c r="E148" i="3"/>
  <c r="N51" i="3"/>
  <c r="N66" i="3" s="1"/>
  <c r="O66" i="3" s="1"/>
  <c r="G144" i="3"/>
  <c r="O144" i="3"/>
  <c r="L13" i="3"/>
  <c r="H13" i="3"/>
  <c r="K142" i="3"/>
  <c r="F148" i="3"/>
  <c r="E141" i="3"/>
  <c r="G142" i="3"/>
  <c r="K147" i="3"/>
  <c r="L51" i="3"/>
  <c r="L66" i="3" s="1"/>
  <c r="M66" i="3" s="1"/>
  <c r="L125" i="3"/>
  <c r="L146" i="3" s="1"/>
  <c r="M146" i="3" s="1"/>
  <c r="J140" i="3"/>
  <c r="F141" i="3"/>
  <c r="G141" i="3"/>
  <c r="G145" i="3"/>
  <c r="J51" i="3"/>
  <c r="J66" i="3" s="1"/>
  <c r="K66" i="3" s="1"/>
  <c r="G143" i="3"/>
  <c r="H51" i="3"/>
  <c r="H66" i="3" s="1"/>
  <c r="K113" i="3"/>
  <c r="L80" i="3"/>
  <c r="M80" i="3" s="1"/>
  <c r="L113" i="3"/>
  <c r="M113" i="3" s="1"/>
  <c r="O125" i="3"/>
  <c r="O134" i="3"/>
  <c r="N144" i="3"/>
  <c r="M134" i="3"/>
  <c r="M42" i="3"/>
  <c r="H14" i="3"/>
  <c r="N113" i="3"/>
  <c r="O113" i="3" s="1"/>
  <c r="H113" i="3"/>
  <c r="I113" i="3" s="1"/>
  <c r="J118" i="3"/>
  <c r="J125" i="3" s="1"/>
  <c r="H118" i="3"/>
  <c r="H140" i="3"/>
  <c r="J142" i="3"/>
  <c r="H142" i="3"/>
  <c r="H34" i="3" l="1"/>
  <c r="I34" i="3" s="1"/>
  <c r="I142" i="3"/>
  <c r="J144" i="3"/>
  <c r="K144" i="3" s="1"/>
  <c r="H144" i="3"/>
  <c r="I144" i="3" s="1"/>
  <c r="O8" i="3"/>
  <c r="M8" i="3"/>
  <c r="N143" i="3"/>
  <c r="L143" i="3"/>
  <c r="M143" i="3" s="1"/>
  <c r="H125" i="3"/>
  <c r="I125" i="3" s="1"/>
  <c r="J147" i="3"/>
  <c r="N145" i="3"/>
  <c r="J145" i="3"/>
  <c r="K145" i="3" s="1"/>
  <c r="N142" i="3"/>
  <c r="L145" i="3"/>
  <c r="M145" i="3" s="1"/>
  <c r="L144" i="3"/>
  <c r="M144" i="3" s="1"/>
  <c r="G146" i="3"/>
  <c r="G148" i="3" s="1"/>
  <c r="L142" i="3"/>
  <c r="M142" i="3" s="1"/>
  <c r="K125" i="3"/>
  <c r="M125" i="3"/>
  <c r="H143" i="3"/>
  <c r="I143" i="3" s="1"/>
  <c r="I66" i="3"/>
  <c r="H145" i="3"/>
  <c r="I145" i="3" s="1"/>
  <c r="K8" i="3"/>
  <c r="J143" i="3"/>
  <c r="K140" i="3"/>
  <c r="N141" i="3"/>
  <c r="I140" i="3"/>
  <c r="J141" i="3" l="1"/>
  <c r="K141" i="3" s="1"/>
  <c r="H141" i="3"/>
  <c r="I141" i="3" s="1"/>
  <c r="H146" i="3"/>
  <c r="I146" i="3" s="1"/>
  <c r="I134" i="3"/>
  <c r="H147" i="3"/>
  <c r="I147" i="3" s="1"/>
  <c r="N148" i="3"/>
  <c r="O148" i="3" s="1"/>
  <c r="J146" i="3"/>
  <c r="K146" i="3" s="1"/>
  <c r="O141" i="3"/>
  <c r="H148" i="3" l="1"/>
  <c r="I148" i="3" s="1"/>
  <c r="J148" i="3"/>
  <c r="K148" i="3" s="1"/>
  <c r="L14" i="3" l="1"/>
  <c r="L34" i="3" l="1"/>
  <c r="L141" i="3" s="1"/>
  <c r="M34" i="3" l="1"/>
  <c r="L148" i="3"/>
  <c r="M148" i="3" s="1"/>
  <c r="M14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tc={BF88909E-25CC-463E-AAB3-CBE6BA6AF524}</author>
    <author>tc={929FDB44-3698-4E37-9EF3-16AAC7B74FEC}</author>
  </authors>
  <commentList>
    <comment ref="L85" authorId="0" shapeId="0" xr:uid="{BF88909E-25CC-463E-AAB3-CBE6BA6AF52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quantifier</t>
      </text>
    </comment>
    <comment ref="J124" authorId="1" shapeId="0" xr:uid="{929FDB44-3698-4E37-9EF3-16AAC7B74FE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En attente arbitrage DREAL CVL</t>
      </text>
    </comment>
  </commentList>
</comments>
</file>

<file path=xl/sharedStrings.xml><?xml version="1.0" encoding="utf-8"?>
<sst xmlns="http://schemas.openxmlformats.org/spreadsheetml/2006/main" count="543" uniqueCount="232">
  <si>
    <t>TOTAL</t>
  </si>
  <si>
    <t>AXE</t>
  </si>
  <si>
    <t>CC Pays de Montereau</t>
  </si>
  <si>
    <t>CC Moret Seine et Loing</t>
  </si>
  <si>
    <t>Axe 1</t>
  </si>
  <si>
    <t>Axe 2</t>
  </si>
  <si>
    <t>Axe 4</t>
  </si>
  <si>
    <t>Axe 6</t>
  </si>
  <si>
    <t>Axe 7</t>
  </si>
  <si>
    <t>Maître d'ouvrage</t>
  </si>
  <si>
    <t>Libellé de l'action</t>
  </si>
  <si>
    <t>Axe 0 : Animation</t>
  </si>
  <si>
    <t>Référence de la
Fiche-action du PAPI</t>
  </si>
  <si>
    <t>Nom du maître d'ouvrage</t>
  </si>
  <si>
    <t>COUT
(HT)</t>
  </si>
  <si>
    <t>COUT
 (TTC)</t>
  </si>
  <si>
    <t>HT ou TTC</t>
  </si>
  <si>
    <t>% Part.</t>
  </si>
  <si>
    <t>État FPRNM</t>
  </si>
  <si>
    <t>Conseil Départemental Seine-et-Marne</t>
  </si>
  <si>
    <t>Agence de l'eau Seine-Normandie</t>
  </si>
  <si>
    <t>Échéance
de
réalisation</t>
  </si>
  <si>
    <t>Fiche-action 0.1</t>
  </si>
  <si>
    <t>EPTB Seine Grands Lacs</t>
  </si>
  <si>
    <t>Fiche-action 0.2</t>
  </si>
  <si>
    <t>Axe 1 : Amélioration de la connaissance et de la conscience du risque</t>
  </si>
  <si>
    <t>COUT 
(HT)</t>
  </si>
  <si>
    <t>Fiche-action 1.1</t>
  </si>
  <si>
    <t>EPAGE du bassin du Loing</t>
  </si>
  <si>
    <t>Fiche-action 1.2</t>
  </si>
  <si>
    <t>Fiche-action 1.3</t>
  </si>
  <si>
    <t>Axe 2 : Surveillance, prévision des crues et des inondations</t>
  </si>
  <si>
    <t>COUT
(TTC)</t>
  </si>
  <si>
    <t>Fiche-action 2.1</t>
  </si>
  <si>
    <t>Axe 3 : Alerte et gestion de crise</t>
  </si>
  <si>
    <t>Fiche-action 3.2</t>
  </si>
  <si>
    <t>Fiche-action 3.3</t>
  </si>
  <si>
    <t>Fiche-action 3.4</t>
  </si>
  <si>
    <t>Axe 4 : Prise en compte du risque inondation dans l'urbanisme</t>
  </si>
  <si>
    <t>Fiche-action 4.1</t>
  </si>
  <si>
    <t>Fiche-action 4.2</t>
  </si>
  <si>
    <t>Fiche-action 4.3</t>
  </si>
  <si>
    <t>Axe 5 : Actions de réduction de la vulnérabilité des personnes et des biens</t>
  </si>
  <si>
    <t>CC Canaux et Forêts en Gâtinais</t>
  </si>
  <si>
    <t>Axe 6 : Ralentissement des écoulements</t>
  </si>
  <si>
    <t>Fiche-action 6.1</t>
  </si>
  <si>
    <t>Fiche-action 6.2</t>
  </si>
  <si>
    <t>Fiche-action 6.3</t>
  </si>
  <si>
    <t>Axe 7 : Gestion des ouvrages de protection hydrauliques</t>
  </si>
  <si>
    <t>Fiche-action 7.1</t>
  </si>
  <si>
    <t>SYNTHESE</t>
  </si>
  <si>
    <t>Base subventionnable</t>
  </si>
  <si>
    <t>Animation</t>
  </si>
  <si>
    <t>Axe 3</t>
  </si>
  <si>
    <t>Axe 5</t>
  </si>
  <si>
    <t>Fiche-action 0.3</t>
  </si>
  <si>
    <t>Propriétaires des logements</t>
  </si>
  <si>
    <t>ANNEXE FINANCIÈRE DU PAPI DU BASSIN DU LOING</t>
  </si>
  <si>
    <t>Animation du PAPI du bassin du Loing</t>
  </si>
  <si>
    <t>Agence de l'Eau Seine-Normandie</t>
  </si>
  <si>
    <t>Assistance à maîtrise d’ouvrage pour le suivi du PAPI et l’élaboration du prochain du PAPI complet</t>
  </si>
  <si>
    <t>Assistance à maîtrise d’ouvrage à l’animation du PAPI</t>
  </si>
  <si>
    <t>Adaptation et extension du dispositif « EPISEINE » au bassin du Loing</t>
  </si>
  <si>
    <t>Organisation de groupes de travail et d’évènements dans le cadre du PAPI</t>
  </si>
  <si>
    <t>Modélisation hydrologique et hydraulique sur les secteurs non-modélisés dans le PEP</t>
  </si>
  <si>
    <t>Fiche-action 1.4</t>
  </si>
  <si>
    <t>Déploiement de la stratégie de communication et de sensibilisation au risque inondation</t>
  </si>
  <si>
    <t>Fiche-action 1.5</t>
  </si>
  <si>
    <t xml:space="preserve">Améliorer la connaissance des crues du Loing et de ses affluents </t>
  </si>
  <si>
    <t>Amélioration de la conscience du risque et sensibilisation</t>
  </si>
  <si>
    <t>Fiche-action 1.6</t>
  </si>
  <si>
    <t>Agglomération Montargoise Et rives du Loing</t>
  </si>
  <si>
    <t>Fiche-action 1.7</t>
  </si>
  <si>
    <t>Fiche-action 1.8</t>
  </si>
  <si>
    <t>Fiche-action 1.9</t>
  </si>
  <si>
    <t>Fiche-action 1.10</t>
  </si>
  <si>
    <t>Fiche-action 1.11</t>
  </si>
  <si>
    <t>CC des Quatre Vallées</t>
  </si>
  <si>
    <t>CC de la Cléry, du Betz et de l'Ouanne</t>
  </si>
  <si>
    <t>Voies Navigables de France</t>
  </si>
  <si>
    <t>Fiche-action 1.12</t>
  </si>
  <si>
    <t>Fiche-action 1.13</t>
  </si>
  <si>
    <t>Conseil Départemental de l'Yonne</t>
  </si>
  <si>
    <t>Améliorer la surveillance du territoire par la mise en place d’un réseau de stations complémentaires</t>
  </si>
  <si>
    <t>Fiche-action 2.2</t>
  </si>
  <si>
    <t>Fiche-action 2.3</t>
  </si>
  <si>
    <t>Améliorer la surveillance du territoire : plateforme STRYMO</t>
  </si>
  <si>
    <t>Conseil départemental du Loiret</t>
  </si>
  <si>
    <t>Instrumentation et mise en place d’un système d’alerte sur le bassin versant Seine du canal d’Orléans</t>
  </si>
  <si>
    <t>Fiche-action 3.1</t>
  </si>
  <si>
    <t>Fiche-action 3.5</t>
  </si>
  <si>
    <t>Fiche-action 3.6</t>
  </si>
  <si>
    <t>Fiche-action 3.7</t>
  </si>
  <si>
    <t>Accompagnement à la gestion de crise</t>
  </si>
  <si>
    <t>Mise en place d'une procédure de gestion de crise interne</t>
  </si>
  <si>
    <t>Réalisation du PICS et accompagnement à la gestion de crise</t>
  </si>
  <si>
    <t>Mise à jour des procédures et accompagnement à la gestion de crise</t>
  </si>
  <si>
    <t>Fiche-action 3.8</t>
  </si>
  <si>
    <t>Fiche-action 3.9</t>
  </si>
  <si>
    <t>Appui à la production et / ou mise à jours PCS, DICRIM et réserves communales</t>
  </si>
  <si>
    <t>Élaboration du Plan de Continuité d'Activité</t>
  </si>
  <si>
    <t>CC Puisaye-Forterre</t>
  </si>
  <si>
    <t xml:space="preserve">Réalisation du PICS </t>
  </si>
  <si>
    <t>Fiche-action 3.10</t>
  </si>
  <si>
    <t>Fiche-action 3.11</t>
  </si>
  <si>
    <t>CC du Pays de Monterau</t>
  </si>
  <si>
    <t>Accompagner les communes et les EPCI dans la réalisation et/ou la mise à jour des PCS, PICS ou DICRM</t>
  </si>
  <si>
    <t xml:space="preserve">Accompagnement individuel des collectivités dans l’élaboration et / ou la mise à jour des documents d’urbanisme </t>
  </si>
  <si>
    <t>Direction Départementale des Territoires de l'Yonne</t>
  </si>
  <si>
    <t>Fiche-action 4.4</t>
  </si>
  <si>
    <t>Réaliser et diffuser aux collectivités territoriales les porters à connaissance sur les risques d’inondation</t>
  </si>
  <si>
    <t>Élaborer un plan de prévention des risques inondation par débordement de l’Ouanne à Charny Orée de Puisaye</t>
  </si>
  <si>
    <t>Réalisation de diagnostics de vulnérabilité aux inondations - habitants</t>
  </si>
  <si>
    <t>Fiche-action 5.1</t>
  </si>
  <si>
    <t>Fiche-action 5.2</t>
  </si>
  <si>
    <t>Fiche-action 5.3</t>
  </si>
  <si>
    <t>Fiche-action 5.4</t>
  </si>
  <si>
    <t>Fiche-action 5.5</t>
  </si>
  <si>
    <t>Fiche-action 5.6</t>
  </si>
  <si>
    <t>Fiche-action 5.7</t>
  </si>
  <si>
    <t>Fiche-action 5.8</t>
  </si>
  <si>
    <t>Fiche-action 5.9</t>
  </si>
  <si>
    <t>Fiche-action 5.10</t>
  </si>
  <si>
    <t>Fiche-action 5.11</t>
  </si>
  <si>
    <t>Fiche-action 5.12</t>
  </si>
  <si>
    <t>Fiche-action 5.13</t>
  </si>
  <si>
    <t>Fiche-action 5.14</t>
  </si>
  <si>
    <t>Travaux de réduction de la vulnérabilité aux inondations - habitants</t>
  </si>
  <si>
    <t>Réalisation des travaux de réduction de la vulnérabilité sur le bâti public</t>
  </si>
  <si>
    <t>Analyse de la vulnérabilité des bâtiments privés des entreprises de moins de 20 salariés sur le territoire de l’AME.</t>
  </si>
  <si>
    <t>Travaux de réduction de la vulnérabilité au risque inondation des entreprises de moins de 20 salariés sur le territoire de l’AME</t>
  </si>
  <si>
    <t>Sécurisation de l’alimentation en eau potable de l’Agglomération Montargoise</t>
  </si>
  <si>
    <t>Propriétaires des entreprises</t>
  </si>
  <si>
    <t>Travaux de réduction de la vulnérabilité - habitants</t>
  </si>
  <si>
    <t>Diagnostics de vulnérabilité aux inondations - entreprises</t>
  </si>
  <si>
    <t>Travaux de réduction de la vulnérabilité - entreprises</t>
  </si>
  <si>
    <t>Fiche-action 5.15</t>
  </si>
  <si>
    <t>Fiche-action 5.16</t>
  </si>
  <si>
    <t xml:space="preserve">Diagnostic des batiments et équipements publics </t>
  </si>
  <si>
    <t>Moret Loing et Orvanne</t>
  </si>
  <si>
    <t>Fiche-action 5.17</t>
  </si>
  <si>
    <t>Fiche-action 5.18</t>
  </si>
  <si>
    <t>Fiche-action 5.19</t>
  </si>
  <si>
    <t>Diagnostic de vulnérabilité territorial aux inondations</t>
  </si>
  <si>
    <t>Fiche-action 3.12</t>
  </si>
  <si>
    <t>Déploiement de l'outil géomatique sur les zones d'expension de crue (ZEC)</t>
  </si>
  <si>
    <t>Elaborer une stratégie de préservation et de restauration des zones d’expansion des crues (ZEC)</t>
  </si>
  <si>
    <t>Fiche-action 6.4</t>
  </si>
  <si>
    <t>Fiche-action 6.5</t>
  </si>
  <si>
    <t>Fiche-action 6.6</t>
  </si>
  <si>
    <t>Réaliser une étude complémentaire pour la création d’un ORD sur le Branlin</t>
  </si>
  <si>
    <t>CC Gâtinais en Bourgogne</t>
  </si>
  <si>
    <t>Réalisation d’aménagement pour réduire les inondations liées aux ruissellements sur bassin versant de l’Orval</t>
  </si>
  <si>
    <t>Travaux de mise aux normes en matière de sécurité des ouvrages hydrauliques du Barrage réservoir du Bourdon</t>
  </si>
  <si>
    <t>Fiche-action 6.7</t>
  </si>
  <si>
    <t>Automatisation des vannes des écluses de May, Marchais Clair et Chancy</t>
  </si>
  <si>
    <t>Conseil Départemental du Loiret</t>
  </si>
  <si>
    <t>Fiche-action 7.2</t>
  </si>
  <si>
    <t>Fiche-action 7.3</t>
  </si>
  <si>
    <t>Réalisation des études complémtaires sur le système d'endiguement de Saint Privé</t>
  </si>
  <si>
    <t>Réalisation des études complémentaires sur le système d'endiguement de Dordives (remblais SNCF)</t>
  </si>
  <si>
    <t>Sensibilisation de la population et communication autour du risque inondation</t>
  </si>
  <si>
    <t>Montargis</t>
  </si>
  <si>
    <t>Mise à jour du PCS et participation à la réalisation d’un PICS de l'AME</t>
  </si>
  <si>
    <t>Fiche-action 4.5</t>
  </si>
  <si>
    <t>Fiche-action 4.6</t>
  </si>
  <si>
    <t>Fiche-action 5.20</t>
  </si>
  <si>
    <t>Fiche-action 5.21</t>
  </si>
  <si>
    <t>Réalisation de diagnostics de vulnérabilité aux inondation du bâti public communal</t>
  </si>
  <si>
    <t xml:space="preserve">Réalisation des travaux de réduction de la vulnérabilité aux inondations préconisés sur les bâtiments communaux </t>
  </si>
  <si>
    <t>Fiche-action 3.13</t>
  </si>
  <si>
    <t>Fiche-action 3.14</t>
  </si>
  <si>
    <t>Organisation d’un exercice interdépartemental de sécurité civile sur le risque inondation sur le bassin du Loing</t>
  </si>
  <si>
    <t>Préfecture du Loiret</t>
  </si>
  <si>
    <t>Sensibilisation aux risque inondation – publics cibles internes et externes du Conseil Départemental de l’Yonne</t>
  </si>
  <si>
    <t>Fiche-action 1.14</t>
  </si>
  <si>
    <t>Améliorer la connaissance du risque d’inondation par ruissellement</t>
  </si>
  <si>
    <t>Préfecture de l'Yonne</t>
  </si>
  <si>
    <t>Fiche-action 3.15</t>
  </si>
  <si>
    <t>Fiche-action 3.16</t>
  </si>
  <si>
    <t>Organisation d'un groupe de travail avec les gestionnaires de réseaux</t>
  </si>
  <si>
    <t>Fiche-action 3.17</t>
  </si>
  <si>
    <t>Nemours</t>
  </si>
  <si>
    <t>Fiche-action 5.22</t>
  </si>
  <si>
    <t>Fiche-action 5.23</t>
  </si>
  <si>
    <t>Analyse de la vulnérabilité des bâtiments d’habitat privés sur le territoire de la commune de Nemours</t>
  </si>
  <si>
    <t>Travaux de réduction de la vulnérabilité au risque inondation des biens particuliers</t>
  </si>
  <si>
    <t>Réalisation des travaux de réduction de la vulnérabilité aux inondations préconisés sur les bâtiments de l’ancien moulin de Nemours</t>
  </si>
  <si>
    <t>Fiche-action 4.7</t>
  </si>
  <si>
    <t>Fiche-action 4.8</t>
  </si>
  <si>
    <t>Engager la mise à jour du PPRi « Vallée du Loing, de Château Landon à Fontainebleau ».</t>
  </si>
  <si>
    <t>Direction Départementale des Territoires de Seine-et-Marne</t>
  </si>
  <si>
    <t>Fiche-action 1.15</t>
  </si>
  <si>
    <t>CC Pays de Nemours</t>
  </si>
  <si>
    <t>Fiche-action 1.16</t>
  </si>
  <si>
    <t>Fiche-action 1.17</t>
  </si>
  <si>
    <t xml:space="preserve">Sensibilisation auprès du monde agricole pour réduire le ruissellement </t>
  </si>
  <si>
    <t xml:space="preserve">Accompagnement à la révison des documents d'urbanisme </t>
  </si>
  <si>
    <t>Fiche-action 5.24</t>
  </si>
  <si>
    <t xml:space="preserve">Analyse de la vulnérabilité des bâtiments privés des entreprises de moins de 20 salariés </t>
  </si>
  <si>
    <t>Travaux de réduction de la vulnérabilité au risque inondation des entreprises de moins de 20 salariés</t>
  </si>
  <si>
    <t>Vulgarisation de la Gestion hydraulique par l’établissement VNF.</t>
  </si>
  <si>
    <t>Travaux de modernisation vers la télégestion et automatisation des ouvrages de gestion hydraulique sur le canal de Briare</t>
  </si>
  <si>
    <t>Charny-Orée de Puisaye</t>
  </si>
  <si>
    <t>Fiche-action 1.18</t>
  </si>
  <si>
    <t>Améliorer la connaissance du risque d’inondation par ruissellement sur le territoire de la commune de Charny-Orée de Puisaye</t>
  </si>
  <si>
    <t>Fiche-action 4.9</t>
  </si>
  <si>
    <t xml:space="preserve">Schéma Directeur de Gestion des Eaux Pluviales de Charny Orée de Puisaye </t>
  </si>
  <si>
    <t>Fiche-action 1.19</t>
  </si>
  <si>
    <t>Fiche-action 1.20</t>
  </si>
  <si>
    <t>Fiche-action 1.21</t>
  </si>
  <si>
    <t>CC Gâtinais Val de Loing</t>
  </si>
  <si>
    <t>Sensibilisation auprès du monde agricole pour réduire le ruissellement</t>
  </si>
  <si>
    <t>Sensibilisation des acteurs économiques privés</t>
  </si>
  <si>
    <t>Fiche-action 3.18</t>
  </si>
  <si>
    <t>Fiche-action 5.25</t>
  </si>
  <si>
    <t>Fiche-action 5.26</t>
  </si>
  <si>
    <t>Fiche-action 5.27</t>
  </si>
  <si>
    <t>Réflexion sur l'achat mutualisé de matériel</t>
  </si>
  <si>
    <t xml:space="preserve">Réalisation des études complémentaires sur le système d'endiguement de Souppes-sur-Loing (Varennes) </t>
  </si>
  <si>
    <t xml:space="preserve">Réalisation des études complémentaires sur le système d'endiguement de Souppes-sur-Loing (aval) </t>
  </si>
  <si>
    <t>Fiche-action 7.4</t>
  </si>
  <si>
    <t>Département</t>
  </si>
  <si>
    <t>Loiret</t>
  </si>
  <si>
    <t>Seine-et-Marne</t>
  </si>
  <si>
    <t>Yonne</t>
  </si>
  <si>
    <t xml:space="preserve"> Promouvoir un urbanisme résilient</t>
  </si>
  <si>
    <t xml:space="preserve"> Engager une dynamique de renaturation</t>
  </si>
  <si>
    <t>Fiche-action 3.19</t>
  </si>
  <si>
    <t>Réalisation d'exercice de gestion des crues sur le canal d'Orléans</t>
  </si>
  <si>
    <t>Fiche-action 5.28</t>
  </si>
  <si>
    <t>Production d’une analyse fine des enjeux exposés aux inondations sur le bassin versant du Loing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</si>
</sst>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&quot;€&quot;"/>
    <numFmt numFmtId="165" formatCode="_-* #,##0\ &quot;€&quot;_-;\-* #,##0\ &quot;€&quot;_-;_-* &quot;-&quot;??\ &quot;€&quot;_-;_-@_-"/>
    <numFmt numFmtId="166" formatCode="0.0%"/>
    <numFmt numFmtId="167" formatCode="_-* #,##0.00\ _€_-;\-* #,##0.00\ _€_-;_-* &quot;-&quot;??\ _€_-;_-@_-"/>
    <numFmt numFmtId="168" formatCode="0.0"/>
    <numFmt numFmtId="169" formatCode="0.00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6"/>
      <color theme="2" tint="-0.8999908444471571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70C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44" fontId="8" fillId="0" borderId="0" applyFont="0" applyFill="0" applyBorder="0" applyAlignment="0" applyProtection="0"/>
  </cellStyleXfs>
  <cellXfs count="306">
    <xf numFmtId="0" fontId="0" fillId="0" borderId="0" xfId="0"/>
    <xf numFmtId="0" fontId="2" fillId="0" borderId="0" xfId="1" applyFont="1" applyAlignment="1">
      <alignment horizontal="center" vertical="center"/>
    </xf>
    <xf numFmtId="0" fontId="4" fillId="0" borderId="22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 wrapText="1"/>
    </xf>
    <xf numFmtId="0" fontId="4" fillId="0" borderId="46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 wrapText="1"/>
    </xf>
    <xf numFmtId="165" fontId="7" fillId="0" borderId="9" xfId="2" applyNumberFormat="1" applyFont="1" applyBorder="1" applyAlignment="1">
      <alignment horizontal="center" vertical="center"/>
    </xf>
    <xf numFmtId="0" fontId="4" fillId="0" borderId="48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6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 wrapText="1"/>
    </xf>
    <xf numFmtId="165" fontId="6" fillId="0" borderId="2" xfId="2" applyNumberFormat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 wrapText="1"/>
    </xf>
    <xf numFmtId="0" fontId="4" fillId="0" borderId="53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 wrapText="1"/>
    </xf>
    <xf numFmtId="165" fontId="7" fillId="0" borderId="24" xfId="2" applyNumberFormat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54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165" fontId="6" fillId="0" borderId="34" xfId="2" applyNumberFormat="1" applyFont="1" applyBorder="1" applyAlignment="1">
      <alignment vertical="center" wrapText="1"/>
    </xf>
    <xf numFmtId="165" fontId="6" fillId="0" borderId="37" xfId="2" applyNumberFormat="1" applyFont="1" applyBorder="1" applyAlignment="1">
      <alignment vertical="center" wrapText="1"/>
    </xf>
    <xf numFmtId="165" fontId="6" fillId="0" borderId="34" xfId="2" applyNumberFormat="1" applyFont="1" applyBorder="1" applyAlignment="1">
      <alignment horizontal="center" vertical="center" wrapText="1"/>
    </xf>
    <xf numFmtId="166" fontId="6" fillId="0" borderId="40" xfId="1" applyNumberFormat="1" applyFont="1" applyBorder="1" applyAlignment="1">
      <alignment horizontal="center" vertical="center"/>
    </xf>
    <xf numFmtId="165" fontId="6" fillId="0" borderId="34" xfId="2" applyNumberFormat="1" applyFont="1" applyBorder="1" applyAlignment="1">
      <alignment horizontal="center" vertical="center"/>
    </xf>
    <xf numFmtId="9" fontId="6" fillId="3" borderId="40" xfId="1" applyNumberFormat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 wrapText="1"/>
    </xf>
    <xf numFmtId="165" fontId="6" fillId="0" borderId="6" xfId="2" applyNumberFormat="1" applyFont="1" applyBorder="1" applyAlignment="1">
      <alignment vertical="center"/>
    </xf>
    <xf numFmtId="165" fontId="6" fillId="0" borderId="3" xfId="2" applyNumberFormat="1" applyFont="1" applyBorder="1" applyAlignment="1">
      <alignment vertical="center"/>
    </xf>
    <xf numFmtId="165" fontId="6" fillId="0" borderId="6" xfId="2" applyNumberFormat="1" applyFont="1" applyBorder="1" applyAlignment="1">
      <alignment horizontal="center" vertical="center"/>
    </xf>
    <xf numFmtId="166" fontId="6" fillId="0" borderId="42" xfId="1" applyNumberFormat="1" applyFont="1" applyBorder="1" applyAlignment="1">
      <alignment horizontal="center" vertical="center"/>
    </xf>
    <xf numFmtId="165" fontId="6" fillId="3" borderId="6" xfId="2" applyNumberFormat="1" applyFont="1" applyFill="1" applyBorder="1" applyAlignment="1">
      <alignment horizontal="center" vertical="center"/>
    </xf>
    <xf numFmtId="0" fontId="4" fillId="0" borderId="49" xfId="1" applyFont="1" applyBorder="1" applyAlignment="1">
      <alignment horizontal="center" vertical="center"/>
    </xf>
    <xf numFmtId="165" fontId="6" fillId="0" borderId="55" xfId="2" applyNumberFormat="1" applyFont="1" applyBorder="1" applyAlignment="1">
      <alignment vertical="center"/>
    </xf>
    <xf numFmtId="165" fontId="6" fillId="0" borderId="50" xfId="2" applyNumberFormat="1" applyFont="1" applyBorder="1" applyAlignment="1">
      <alignment vertical="center"/>
    </xf>
    <xf numFmtId="165" fontId="6" fillId="0" borderId="55" xfId="2" applyNumberFormat="1" applyFont="1" applyBorder="1" applyAlignment="1">
      <alignment horizontal="center" vertical="center"/>
    </xf>
    <xf numFmtId="165" fontId="7" fillId="0" borderId="25" xfId="2" applyNumberFormat="1" applyFont="1" applyBorder="1" applyAlignment="1">
      <alignment horizontal="center" vertical="center"/>
    </xf>
    <xf numFmtId="0" fontId="4" fillId="0" borderId="57" xfId="1" applyFont="1" applyBorder="1" applyAlignment="1">
      <alignment horizontal="center" vertical="center" wrapText="1"/>
    </xf>
    <xf numFmtId="165" fontId="6" fillId="3" borderId="55" xfId="2" applyNumberFormat="1" applyFont="1" applyFill="1" applyBorder="1" applyAlignment="1">
      <alignment horizontal="center" vertical="center"/>
    </xf>
    <xf numFmtId="165" fontId="6" fillId="3" borderId="2" xfId="2" applyNumberFormat="1" applyFont="1" applyFill="1" applyBorder="1" applyAlignment="1">
      <alignment horizontal="center" vertical="center"/>
    </xf>
    <xf numFmtId="165" fontId="6" fillId="3" borderId="47" xfId="2" applyNumberFormat="1" applyFont="1" applyFill="1" applyBorder="1" applyAlignment="1">
      <alignment horizontal="center" vertical="center"/>
    </xf>
    <xf numFmtId="165" fontId="6" fillId="3" borderId="34" xfId="1" applyNumberFormat="1" applyFont="1" applyFill="1" applyBorder="1" applyAlignment="1">
      <alignment horizontal="center" vertical="center"/>
    </xf>
    <xf numFmtId="165" fontId="6" fillId="3" borderId="36" xfId="1" applyNumberFormat="1" applyFont="1" applyFill="1" applyBorder="1" applyAlignment="1">
      <alignment horizontal="center" vertical="center"/>
    </xf>
    <xf numFmtId="9" fontId="6" fillId="3" borderId="42" xfId="1" applyNumberFormat="1" applyFont="1" applyFill="1" applyBorder="1" applyAlignment="1">
      <alignment horizontal="center" vertical="center"/>
    </xf>
    <xf numFmtId="9" fontId="6" fillId="0" borderId="42" xfId="1" applyNumberFormat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9" fontId="2" fillId="2" borderId="0" xfId="1" applyNumberFormat="1" applyFont="1" applyFill="1" applyAlignment="1">
      <alignment horizontal="center" vertical="center"/>
    </xf>
    <xf numFmtId="0" fontId="7" fillId="2" borderId="0" xfId="3" applyNumberFormat="1" applyFont="1" applyFill="1" applyBorder="1" applyAlignment="1">
      <alignment horizontal="center" vertical="center"/>
    </xf>
    <xf numFmtId="9" fontId="4" fillId="2" borderId="0" xfId="1" applyNumberFormat="1" applyFont="1" applyFill="1" applyAlignment="1">
      <alignment horizontal="center" vertical="center"/>
    </xf>
    <xf numFmtId="165" fontId="2" fillId="2" borderId="0" xfId="1" applyNumberFormat="1" applyFont="1" applyFill="1" applyAlignment="1">
      <alignment horizontal="center" vertical="center"/>
    </xf>
    <xf numFmtId="10" fontId="2" fillId="2" borderId="0" xfId="1" applyNumberFormat="1" applyFont="1" applyFill="1" applyAlignment="1">
      <alignment horizontal="center" vertical="center"/>
    </xf>
    <xf numFmtId="165" fontId="7" fillId="2" borderId="0" xfId="2" applyNumberFormat="1" applyFont="1" applyFill="1" applyBorder="1" applyAlignment="1">
      <alignment horizontal="center" vertical="center"/>
    </xf>
    <xf numFmtId="165" fontId="7" fillId="2" borderId="0" xfId="1" applyNumberFormat="1" applyFont="1" applyFill="1" applyAlignment="1">
      <alignment horizontal="center" vertical="center"/>
    </xf>
    <xf numFmtId="9" fontId="7" fillId="2" borderId="0" xfId="1" applyNumberFormat="1" applyFont="1" applyFill="1" applyAlignment="1">
      <alignment horizontal="center" vertical="center"/>
    </xf>
    <xf numFmtId="9" fontId="7" fillId="2" borderId="0" xfId="3" applyFont="1" applyFill="1" applyBorder="1" applyAlignment="1">
      <alignment horizontal="center" vertical="center"/>
    </xf>
    <xf numFmtId="10" fontId="7" fillId="0" borderId="48" xfId="1" applyNumberFormat="1" applyFont="1" applyBorder="1" applyAlignment="1">
      <alignment horizontal="center" vertical="center"/>
    </xf>
    <xf numFmtId="44" fontId="7" fillId="0" borderId="16" xfId="1" applyNumberFormat="1" applyFont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44" fontId="2" fillId="0" borderId="0" xfId="7" applyFont="1" applyFill="1" applyBorder="1" applyAlignment="1">
      <alignment horizontal="center" vertical="center"/>
    </xf>
    <xf numFmtId="44" fontId="6" fillId="0" borderId="35" xfId="1" applyNumberFormat="1" applyFont="1" applyBorder="1" applyAlignment="1">
      <alignment horizontal="center" vertical="center"/>
    </xf>
    <xf numFmtId="44" fontId="6" fillId="0" borderId="20" xfId="1" applyNumberFormat="1" applyFont="1" applyBorder="1" applyAlignment="1">
      <alignment horizontal="center" vertical="center"/>
    </xf>
    <xf numFmtId="44" fontId="6" fillId="0" borderId="49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/>
    </xf>
    <xf numFmtId="0" fontId="2" fillId="0" borderId="43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2" fillId="0" borderId="49" xfId="1" applyFont="1" applyBorder="1" applyAlignment="1">
      <alignment horizontal="center" vertical="center" wrapText="1"/>
    </xf>
    <xf numFmtId="0" fontId="2" fillId="0" borderId="44" xfId="1" applyFont="1" applyBorder="1" applyAlignment="1">
      <alignment horizontal="center" vertical="center"/>
    </xf>
    <xf numFmtId="165" fontId="2" fillId="0" borderId="8" xfId="2" applyNumberFormat="1" applyFont="1" applyFill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9" fontId="2" fillId="0" borderId="8" xfId="1" applyNumberFormat="1" applyFont="1" applyBorder="1" applyAlignment="1">
      <alignment horizontal="center" vertical="center"/>
    </xf>
    <xf numFmtId="165" fontId="4" fillId="0" borderId="9" xfId="2" applyNumberFormat="1" applyFont="1" applyBorder="1" applyAlignment="1">
      <alignment horizontal="center" vertical="center"/>
    </xf>
    <xf numFmtId="165" fontId="4" fillId="0" borderId="10" xfId="2" applyNumberFormat="1" applyFont="1" applyBorder="1" applyAlignment="1">
      <alignment horizontal="center" vertical="center"/>
    </xf>
    <xf numFmtId="165" fontId="4" fillId="4" borderId="10" xfId="1" applyNumberFormat="1" applyFont="1" applyFill="1" applyBorder="1" applyAlignment="1">
      <alignment horizontal="center" vertical="center"/>
    </xf>
    <xf numFmtId="165" fontId="4" fillId="0" borderId="10" xfId="1" applyNumberFormat="1" applyFont="1" applyBorder="1" applyAlignment="1">
      <alignment horizontal="center" vertical="center"/>
    </xf>
    <xf numFmtId="166" fontId="4" fillId="0" borderId="10" xfId="1" applyNumberFormat="1" applyFont="1" applyBorder="1" applyAlignment="1">
      <alignment horizontal="center" vertical="center"/>
    </xf>
    <xf numFmtId="9" fontId="4" fillId="0" borderId="10" xfId="1" applyNumberFormat="1" applyFont="1" applyBorder="1" applyAlignment="1">
      <alignment horizontal="center" vertical="center"/>
    </xf>
    <xf numFmtId="0" fontId="5" fillId="0" borderId="27" xfId="1" applyFont="1" applyBorder="1" applyAlignment="1">
      <alignment horizontal="left" vertical="center" wrapText="1"/>
    </xf>
    <xf numFmtId="165" fontId="2" fillId="0" borderId="7" xfId="2" applyNumberFormat="1" applyFont="1" applyFill="1" applyBorder="1" applyAlignment="1">
      <alignment horizontal="center" vertical="center"/>
    </xf>
    <xf numFmtId="166" fontId="4" fillId="0" borderId="10" xfId="3" applyNumberFormat="1" applyFont="1" applyBorder="1" applyAlignment="1">
      <alignment horizontal="center" vertical="center"/>
    </xf>
    <xf numFmtId="165" fontId="2" fillId="0" borderId="41" xfId="2" applyNumberFormat="1" applyFont="1" applyFill="1" applyBorder="1" applyAlignment="1">
      <alignment horizontal="center" vertical="center"/>
    </xf>
    <xf numFmtId="9" fontId="4" fillId="0" borderId="10" xfId="3" applyFont="1" applyBorder="1" applyAlignment="1">
      <alignment horizontal="center" vertical="center"/>
    </xf>
    <xf numFmtId="9" fontId="4" fillId="0" borderId="48" xfId="1" applyNumberFormat="1" applyFont="1" applyBorder="1" applyAlignment="1">
      <alignment horizontal="center" vertical="center"/>
    </xf>
    <xf numFmtId="165" fontId="2" fillId="0" borderId="55" xfId="2" applyNumberFormat="1" applyFont="1" applyFill="1" applyBorder="1" applyAlignment="1">
      <alignment horizontal="center" vertical="center"/>
    </xf>
    <xf numFmtId="165" fontId="2" fillId="0" borderId="41" xfId="1" applyNumberFormat="1" applyFont="1" applyBorder="1" applyAlignment="1">
      <alignment horizontal="center" vertical="center"/>
    </xf>
    <xf numFmtId="9" fontId="2" fillId="0" borderId="41" xfId="1" applyNumberFormat="1" applyFont="1" applyBorder="1" applyAlignment="1">
      <alignment horizontal="center" vertical="center"/>
    </xf>
    <xf numFmtId="9" fontId="2" fillId="0" borderId="41" xfId="3" applyFont="1" applyFill="1" applyBorder="1" applyAlignment="1">
      <alignment horizontal="center" vertical="center"/>
    </xf>
    <xf numFmtId="0" fontId="5" fillId="0" borderId="49" xfId="1" applyFont="1" applyBorder="1" applyAlignment="1">
      <alignment horizontal="left" vertical="center" wrapText="1"/>
    </xf>
    <xf numFmtId="165" fontId="2" fillId="0" borderId="41" xfId="1" applyNumberFormat="1" applyFont="1" applyBorder="1" applyAlignment="1">
      <alignment horizontal="center" vertical="center" wrapText="1"/>
    </xf>
    <xf numFmtId="9" fontId="2" fillId="0" borderId="50" xfId="1" applyNumberFormat="1" applyFont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 wrapText="1"/>
    </xf>
    <xf numFmtId="44" fontId="2" fillId="0" borderId="41" xfId="1" applyNumberFormat="1" applyFont="1" applyBorder="1" applyAlignment="1">
      <alignment horizontal="center" vertical="center"/>
    </xf>
    <xf numFmtId="0" fontId="5" fillId="0" borderId="60" xfId="1" applyFont="1" applyBorder="1" applyAlignment="1">
      <alignment horizontal="left" vertical="center" wrapText="1"/>
    </xf>
    <xf numFmtId="165" fontId="8" fillId="0" borderId="2" xfId="2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/>
    </xf>
    <xf numFmtId="9" fontId="8" fillId="0" borderId="1" xfId="1" applyNumberFormat="1" applyFont="1" applyBorder="1" applyAlignment="1">
      <alignment horizontal="center" vertical="center"/>
    </xf>
    <xf numFmtId="0" fontId="8" fillId="0" borderId="42" xfId="1" applyFont="1" applyBorder="1" applyAlignment="1">
      <alignment horizontal="center" vertical="center"/>
    </xf>
    <xf numFmtId="165" fontId="8" fillId="0" borderId="13" xfId="1" applyNumberFormat="1" applyFont="1" applyBorder="1" applyAlignment="1">
      <alignment horizontal="center" vertical="center"/>
    </xf>
    <xf numFmtId="9" fontId="4" fillId="0" borderId="48" xfId="3" applyFont="1" applyBorder="1" applyAlignment="1">
      <alignment horizontal="center" vertical="center"/>
    </xf>
    <xf numFmtId="166" fontId="4" fillId="0" borderId="4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2" fillId="0" borderId="63" xfId="1" applyFont="1" applyBorder="1" applyAlignment="1">
      <alignment horizontal="left" vertical="center" wrapText="1"/>
    </xf>
    <xf numFmtId="0" fontId="2" fillId="0" borderId="35" xfId="1" applyFont="1" applyBorder="1" applyAlignment="1">
      <alignment horizontal="center" vertical="center"/>
    </xf>
    <xf numFmtId="44" fontId="2" fillId="0" borderId="34" xfId="7" applyFont="1" applyFill="1" applyBorder="1" applyAlignment="1">
      <alignment horizontal="center" vertical="center" wrapText="1"/>
    </xf>
    <xf numFmtId="44" fontId="2" fillId="0" borderId="58" xfId="7" applyFont="1" applyFill="1" applyBorder="1" applyAlignment="1">
      <alignment horizontal="center" vertical="center" wrapText="1"/>
    </xf>
    <xf numFmtId="44" fontId="2" fillId="0" borderId="58" xfId="7" applyFont="1" applyFill="1" applyBorder="1" applyAlignment="1">
      <alignment horizontal="center" vertical="center"/>
    </xf>
    <xf numFmtId="44" fontId="2" fillId="0" borderId="58" xfId="1" applyNumberFormat="1" applyFont="1" applyBorder="1" applyAlignment="1">
      <alignment horizontal="center" vertical="center" wrapText="1"/>
    </xf>
    <xf numFmtId="9" fontId="2" fillId="0" borderId="58" xfId="5" applyFont="1" applyFill="1" applyBorder="1" applyAlignment="1">
      <alignment horizontal="center" vertical="center"/>
    </xf>
    <xf numFmtId="44" fontId="2" fillId="0" borderId="58" xfId="1" applyNumberFormat="1" applyFont="1" applyBorder="1" applyAlignment="1">
      <alignment horizontal="center" vertical="center"/>
    </xf>
    <xf numFmtId="0" fontId="2" fillId="0" borderId="40" xfId="1" applyFont="1" applyBorder="1" applyAlignment="1">
      <alignment horizontal="center" vertical="center" wrapText="1"/>
    </xf>
    <xf numFmtId="0" fontId="2" fillId="0" borderId="32" xfId="1" applyFont="1" applyBorder="1" applyAlignment="1">
      <alignment horizontal="left" vertical="center" wrapText="1"/>
    </xf>
    <xf numFmtId="44" fontId="2" fillId="0" borderId="6" xfId="7" applyFont="1" applyFill="1" applyBorder="1" applyAlignment="1">
      <alignment horizontal="center" vertical="center" wrapText="1"/>
    </xf>
    <xf numFmtId="44" fontId="2" fillId="0" borderId="1" xfId="7" applyFont="1" applyFill="1" applyBorder="1" applyAlignment="1">
      <alignment horizontal="center" vertical="center" wrapText="1"/>
    </xf>
    <xf numFmtId="9" fontId="2" fillId="0" borderId="1" xfId="5" applyFont="1" applyFill="1" applyBorder="1" applyAlignment="1">
      <alignment horizontal="center" vertical="center"/>
    </xf>
    <xf numFmtId="0" fontId="2" fillId="0" borderId="42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/>
    </xf>
    <xf numFmtId="0" fontId="5" fillId="0" borderId="30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 wrapText="1"/>
    </xf>
    <xf numFmtId="165" fontId="2" fillId="0" borderId="4" xfId="2" applyNumberFormat="1" applyFont="1" applyFill="1" applyBorder="1" applyAlignment="1">
      <alignment horizontal="center" vertical="center"/>
    </xf>
    <xf numFmtId="165" fontId="2" fillId="0" borderId="5" xfId="2" applyNumberFormat="1" applyFont="1" applyFill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9" fontId="2" fillId="0" borderId="5" xfId="1" applyNumberFormat="1" applyFont="1" applyBorder="1" applyAlignment="1">
      <alignment horizontal="center" vertical="center"/>
    </xf>
    <xf numFmtId="9" fontId="2" fillId="0" borderId="5" xfId="3" applyFont="1" applyFill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0" fontId="5" fillId="0" borderId="32" xfId="1" applyFont="1" applyBorder="1" applyAlignment="1">
      <alignment horizontal="left" vertical="center" wrapText="1"/>
    </xf>
    <xf numFmtId="165" fontId="2" fillId="0" borderId="6" xfId="2" applyNumberFormat="1" applyFont="1" applyFill="1" applyBorder="1" applyAlignment="1">
      <alignment horizontal="center" vertical="center"/>
    </xf>
    <xf numFmtId="165" fontId="2" fillId="0" borderId="1" xfId="2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9" fontId="2" fillId="0" borderId="1" xfId="1" applyNumberFormat="1" applyFont="1" applyBorder="1" applyAlignment="1">
      <alignment horizontal="center" vertical="center"/>
    </xf>
    <xf numFmtId="9" fontId="2" fillId="0" borderId="1" xfId="3" applyFont="1" applyFill="1" applyBorder="1" applyAlignment="1">
      <alignment horizontal="center" vertical="center"/>
    </xf>
    <xf numFmtId="0" fontId="2" fillId="0" borderId="42" xfId="1" applyFont="1" applyBorder="1" applyAlignment="1">
      <alignment horizontal="center" vertical="center"/>
    </xf>
    <xf numFmtId="0" fontId="5" fillId="0" borderId="56" xfId="1" applyFont="1" applyBorder="1" applyAlignment="1">
      <alignment horizontal="left" vertical="center" wrapText="1"/>
    </xf>
    <xf numFmtId="165" fontId="2" fillId="0" borderId="6" xfId="2" applyNumberFormat="1" applyFont="1" applyFill="1" applyBorder="1" applyAlignment="1">
      <alignment horizontal="right" vertical="center"/>
    </xf>
    <xf numFmtId="165" fontId="2" fillId="0" borderId="1" xfId="7" applyNumberFormat="1" applyFont="1" applyFill="1" applyBorder="1" applyAlignment="1">
      <alignment horizontal="center" vertical="center"/>
    </xf>
    <xf numFmtId="0" fontId="5" fillId="0" borderId="26" xfId="1" applyFont="1" applyBorder="1" applyAlignment="1">
      <alignment horizontal="left" vertical="center" wrapText="1"/>
    </xf>
    <xf numFmtId="44" fontId="2" fillId="0" borderId="5" xfId="1" applyNumberFormat="1" applyFont="1" applyBorder="1" applyAlignment="1">
      <alignment horizontal="center" vertical="center"/>
    </xf>
    <xf numFmtId="44" fontId="2" fillId="0" borderId="1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0" fontId="5" fillId="0" borderId="23" xfId="1" applyFont="1" applyBorder="1" applyAlignment="1">
      <alignment horizontal="left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9" fontId="2" fillId="0" borderId="15" xfId="1" applyNumberFormat="1" applyFont="1" applyBorder="1" applyAlignment="1">
      <alignment horizontal="center" vertical="center"/>
    </xf>
    <xf numFmtId="0" fontId="5" fillId="0" borderId="20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9" fontId="2" fillId="0" borderId="3" xfId="1" applyNumberFormat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2" fillId="0" borderId="30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165" fontId="8" fillId="0" borderId="36" xfId="2" applyNumberFormat="1" applyFont="1" applyFill="1" applyBorder="1" applyAlignment="1">
      <alignment horizontal="center" vertical="center"/>
    </xf>
    <xf numFmtId="6" fontId="2" fillId="0" borderId="58" xfId="7" applyNumberFormat="1" applyFont="1" applyFill="1" applyBorder="1" applyAlignment="1">
      <alignment horizontal="right" vertical="center" wrapText="1"/>
    </xf>
    <xf numFmtId="6" fontId="2" fillId="0" borderId="58" xfId="7" applyNumberFormat="1" applyFont="1" applyFill="1" applyBorder="1" applyAlignment="1">
      <alignment horizontal="right" vertical="center"/>
    </xf>
    <xf numFmtId="6" fontId="2" fillId="0" borderId="58" xfId="1" applyNumberFormat="1" applyFont="1" applyBorder="1" applyAlignment="1">
      <alignment horizontal="right" vertical="center" wrapText="1"/>
    </xf>
    <xf numFmtId="6" fontId="2" fillId="0" borderId="58" xfId="1" applyNumberFormat="1" applyFont="1" applyBorder="1" applyAlignment="1">
      <alignment horizontal="right" vertical="center"/>
    </xf>
    <xf numFmtId="9" fontId="2" fillId="0" borderId="59" xfId="5" applyFont="1" applyFill="1" applyBorder="1" applyAlignment="1">
      <alignment horizontal="center" vertical="center"/>
    </xf>
    <xf numFmtId="0" fontId="2" fillId="0" borderId="32" xfId="1" applyFont="1" applyBorder="1" applyAlignment="1">
      <alignment horizontal="left" vertical="center"/>
    </xf>
    <xf numFmtId="44" fontId="2" fillId="0" borderId="2" xfId="7" applyFont="1" applyFill="1" applyBorder="1" applyAlignment="1">
      <alignment horizontal="center" vertical="center" wrapText="1"/>
    </xf>
    <xf numFmtId="44" fontId="2" fillId="0" borderId="1" xfId="7" applyFont="1" applyFill="1" applyBorder="1" applyAlignment="1">
      <alignment horizontal="center" vertical="center"/>
    </xf>
    <xf numFmtId="44" fontId="2" fillId="0" borderId="1" xfId="1" applyNumberFormat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left" vertical="center" wrapText="1"/>
    </xf>
    <xf numFmtId="165" fontId="2" fillId="0" borderId="61" xfId="2" applyNumberFormat="1" applyFont="1" applyFill="1" applyBorder="1" applyAlignment="1">
      <alignment horizontal="center" vertical="center"/>
    </xf>
    <xf numFmtId="165" fontId="2" fillId="0" borderId="11" xfId="2" applyNumberFormat="1" applyFont="1" applyFill="1" applyBorder="1" applyAlignment="1">
      <alignment horizontal="center" vertical="center"/>
    </xf>
    <xf numFmtId="166" fontId="2" fillId="0" borderId="5" xfId="3" applyNumberFormat="1" applyFont="1" applyFill="1" applyBorder="1" applyAlignment="1">
      <alignment horizontal="center" vertical="center"/>
    </xf>
    <xf numFmtId="165" fontId="2" fillId="0" borderId="2" xfId="2" applyNumberFormat="1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20" xfId="1" applyFont="1" applyBorder="1" applyAlignment="1">
      <alignment horizontal="left" vertical="center" wrapText="1"/>
    </xf>
    <xf numFmtId="168" fontId="2" fillId="0" borderId="0" xfId="1" applyNumberFormat="1" applyFont="1" applyAlignment="1">
      <alignment horizontal="center" vertical="center"/>
    </xf>
    <xf numFmtId="0" fontId="2" fillId="0" borderId="34" xfId="1" applyFont="1" applyBorder="1" applyAlignment="1">
      <alignment horizontal="center" vertical="center" wrapText="1"/>
    </xf>
    <xf numFmtId="165" fontId="2" fillId="0" borderId="58" xfId="2" applyNumberFormat="1" applyFont="1" applyFill="1" applyBorder="1" applyAlignment="1">
      <alignment horizontal="center" vertical="center"/>
    </xf>
    <xf numFmtId="165" fontId="2" fillId="0" borderId="58" xfId="1" applyNumberFormat="1" applyFont="1" applyBorder="1" applyAlignment="1">
      <alignment horizontal="center" vertical="center" wrapText="1"/>
    </xf>
    <xf numFmtId="165" fontId="2" fillId="0" borderId="58" xfId="1" applyNumberFormat="1" applyFont="1" applyBorder="1" applyAlignment="1">
      <alignment horizontal="center" vertical="center"/>
    </xf>
    <xf numFmtId="9" fontId="2" fillId="0" borderId="58" xfId="1" applyNumberFormat="1" applyFont="1" applyBorder="1" applyAlignment="1">
      <alignment horizontal="center" vertical="center"/>
    </xf>
    <xf numFmtId="0" fontId="2" fillId="0" borderId="40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8" fillId="0" borderId="49" xfId="1" applyFont="1" applyBorder="1" applyAlignment="1">
      <alignment horizontal="left" vertical="center" wrapText="1"/>
    </xf>
    <xf numFmtId="0" fontId="8" fillId="0" borderId="49" xfId="1" applyFont="1" applyBorder="1" applyAlignment="1">
      <alignment horizontal="center" vertical="center" wrapText="1"/>
    </xf>
    <xf numFmtId="44" fontId="8" fillId="0" borderId="1" xfId="2" applyFont="1" applyFill="1" applyBorder="1" applyAlignment="1">
      <alignment horizontal="center" vertical="center"/>
    </xf>
    <xf numFmtId="44" fontId="8" fillId="0" borderId="1" xfId="1" applyNumberFormat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 wrapText="1"/>
    </xf>
    <xf numFmtId="0" fontId="15" fillId="0" borderId="31" xfId="1" applyFont="1" applyBorder="1" applyAlignment="1">
      <alignment horizontal="left" vertical="center" wrapText="1"/>
    </xf>
    <xf numFmtId="0" fontId="8" fillId="0" borderId="21" xfId="1" applyFont="1" applyBorder="1" applyAlignment="1">
      <alignment horizontal="center" vertical="center" wrapText="1"/>
    </xf>
    <xf numFmtId="165" fontId="8" fillId="0" borderId="62" xfId="2" applyNumberFormat="1" applyFont="1" applyFill="1" applyBorder="1" applyAlignment="1">
      <alignment horizontal="center" vertical="center"/>
    </xf>
    <xf numFmtId="165" fontId="8" fillId="0" borderId="8" xfId="2" applyNumberFormat="1" applyFont="1" applyFill="1" applyBorder="1" applyAlignment="1">
      <alignment horizontal="center" vertical="center"/>
    </xf>
    <xf numFmtId="165" fontId="8" fillId="0" borderId="8" xfId="1" applyNumberFormat="1" applyFont="1" applyBorder="1" applyAlignment="1">
      <alignment horizontal="center" vertical="center" wrapText="1"/>
    </xf>
    <xf numFmtId="165" fontId="8" fillId="0" borderId="8" xfId="1" applyNumberFormat="1" applyFont="1" applyBorder="1" applyAlignment="1">
      <alignment horizontal="center" vertical="center"/>
    </xf>
    <xf numFmtId="9" fontId="8" fillId="0" borderId="8" xfId="5" applyFont="1" applyFill="1" applyBorder="1" applyAlignment="1">
      <alignment horizontal="center" vertical="center"/>
    </xf>
    <xf numFmtId="9" fontId="8" fillId="0" borderId="13" xfId="5" applyFont="1" applyFill="1" applyBorder="1" applyAlignment="1">
      <alignment horizontal="center" vertical="center"/>
    </xf>
    <xf numFmtId="0" fontId="8" fillId="0" borderId="43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5" fillId="0" borderId="56" xfId="1" applyFont="1" applyBorder="1" applyAlignment="1">
      <alignment horizontal="left" vertical="center" wrapText="1"/>
    </xf>
    <xf numFmtId="165" fontId="8" fillId="0" borderId="6" xfId="2" applyNumberFormat="1" applyFont="1" applyFill="1" applyBorder="1" applyAlignment="1">
      <alignment horizontal="center" vertical="center"/>
    </xf>
    <xf numFmtId="9" fontId="8" fillId="0" borderId="1" xfId="3" applyFont="1" applyFill="1" applyBorder="1" applyAlignment="1">
      <alignment horizontal="center" vertical="center"/>
    </xf>
    <xf numFmtId="165" fontId="4" fillId="0" borderId="12" xfId="2" applyNumberFormat="1" applyFont="1" applyBorder="1" applyAlignment="1">
      <alignment horizontal="center" vertical="center"/>
    </xf>
    <xf numFmtId="165" fontId="4" fillId="0" borderId="13" xfId="2" applyNumberFormat="1" applyFont="1" applyBorder="1" applyAlignment="1">
      <alignment horizontal="center" vertical="center"/>
    </xf>
    <xf numFmtId="165" fontId="4" fillId="4" borderId="13" xfId="1" applyNumberFormat="1" applyFont="1" applyFill="1" applyBorder="1" applyAlignment="1">
      <alignment horizontal="center" vertical="center"/>
    </xf>
    <xf numFmtId="9" fontId="4" fillId="0" borderId="13" xfId="1" applyNumberFormat="1" applyFont="1" applyBorder="1" applyAlignment="1">
      <alignment horizontal="center" vertical="center"/>
    </xf>
    <xf numFmtId="165" fontId="4" fillId="0" borderId="13" xfId="1" applyNumberFormat="1" applyFont="1" applyBorder="1" applyAlignment="1">
      <alignment horizontal="center" vertical="center"/>
    </xf>
    <xf numFmtId="9" fontId="4" fillId="0" borderId="13" xfId="3" applyFont="1" applyBorder="1" applyAlignment="1">
      <alignment horizontal="center" vertical="center"/>
    </xf>
    <xf numFmtId="0" fontId="8" fillId="0" borderId="20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5" fillId="0" borderId="21" xfId="1" applyFont="1" applyBorder="1" applyAlignment="1">
      <alignment horizontal="left" vertical="center" wrapText="1"/>
    </xf>
    <xf numFmtId="165" fontId="8" fillId="0" borderId="7" xfId="2" applyNumberFormat="1" applyFont="1" applyFill="1" applyBorder="1" applyAlignment="1">
      <alignment horizontal="center" vertical="center"/>
    </xf>
    <xf numFmtId="165" fontId="8" fillId="0" borderId="5" xfId="1" applyNumberFormat="1" applyFont="1" applyBorder="1" applyAlignment="1">
      <alignment horizontal="center" vertical="center"/>
    </xf>
    <xf numFmtId="9" fontId="8" fillId="0" borderId="5" xfId="1" applyNumberFormat="1" applyFont="1" applyBorder="1" applyAlignment="1">
      <alignment horizontal="center" vertical="center"/>
    </xf>
    <xf numFmtId="9" fontId="8" fillId="0" borderId="5" xfId="3" applyFont="1" applyFill="1" applyBorder="1" applyAlignment="1">
      <alignment horizontal="center" vertical="center"/>
    </xf>
    <xf numFmtId="44" fontId="8" fillId="0" borderId="5" xfId="1" applyNumberFormat="1" applyFont="1" applyBorder="1" applyAlignment="1">
      <alignment horizontal="center" vertical="center"/>
    </xf>
    <xf numFmtId="0" fontId="8" fillId="0" borderId="39" xfId="1" applyFont="1" applyBorder="1" applyAlignment="1">
      <alignment horizontal="center" vertical="center"/>
    </xf>
    <xf numFmtId="165" fontId="6" fillId="2" borderId="6" xfId="2" applyNumberFormat="1" applyFont="1" applyFill="1" applyBorder="1" applyAlignment="1">
      <alignment horizontal="center" vertical="center"/>
    </xf>
    <xf numFmtId="9" fontId="6" fillId="2" borderId="42" xfId="1" applyNumberFormat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10" fillId="2" borderId="20" xfId="1" applyFont="1" applyFill="1" applyBorder="1" applyAlignment="1">
      <alignment horizontal="center" vertical="center"/>
    </xf>
    <xf numFmtId="0" fontId="10" fillId="2" borderId="33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10" fillId="2" borderId="21" xfId="1" applyFont="1" applyFill="1" applyBorder="1" applyAlignment="1">
      <alignment horizontal="center" vertical="center" wrapText="1"/>
    </xf>
    <xf numFmtId="0" fontId="10" fillId="2" borderId="21" xfId="1" applyFont="1" applyFill="1" applyBorder="1" applyAlignment="1">
      <alignment horizontal="center" vertical="center"/>
    </xf>
    <xf numFmtId="0" fontId="4" fillId="2" borderId="35" xfId="1" applyFont="1" applyFill="1" applyBorder="1" applyAlignment="1">
      <alignment horizontal="center" vertical="center"/>
    </xf>
    <xf numFmtId="0" fontId="4" fillId="2" borderId="33" xfId="1" applyFont="1" applyFill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8" fillId="0" borderId="64" xfId="1" applyFont="1" applyBorder="1" applyAlignment="1">
      <alignment horizontal="left" vertical="center" wrapText="1"/>
    </xf>
    <xf numFmtId="165" fontId="8" fillId="0" borderId="47" xfId="2" applyNumberFormat="1" applyFont="1" applyFill="1" applyBorder="1" applyAlignment="1">
      <alignment horizontal="center" vertical="center"/>
    </xf>
    <xf numFmtId="165" fontId="8" fillId="0" borderId="41" xfId="2" applyNumberFormat="1" applyFont="1" applyFill="1" applyBorder="1" applyAlignment="1">
      <alignment horizontal="center" vertical="center"/>
    </xf>
    <xf numFmtId="165" fontId="8" fillId="0" borderId="41" xfId="1" applyNumberFormat="1" applyFont="1" applyBorder="1" applyAlignment="1">
      <alignment horizontal="center" vertical="center" wrapText="1"/>
    </xf>
    <xf numFmtId="165" fontId="8" fillId="0" borderId="41" xfId="1" applyNumberFormat="1" applyFont="1" applyBorder="1" applyAlignment="1">
      <alignment horizontal="center" vertical="center"/>
    </xf>
    <xf numFmtId="9" fontId="8" fillId="0" borderId="59" xfId="1" applyNumberFormat="1" applyFont="1" applyBorder="1" applyAlignment="1">
      <alignment horizontal="center" vertical="center"/>
    </xf>
    <xf numFmtId="165" fontId="7" fillId="0" borderId="10" xfId="2" applyNumberFormat="1" applyFont="1" applyBorder="1" applyAlignment="1">
      <alignment horizontal="center" vertical="center"/>
    </xf>
    <xf numFmtId="165" fontId="7" fillId="4" borderId="10" xfId="1" applyNumberFormat="1" applyFont="1" applyFill="1" applyBorder="1" applyAlignment="1">
      <alignment horizontal="center" vertical="center"/>
    </xf>
    <xf numFmtId="9" fontId="7" fillId="0" borderId="10" xfId="1" applyNumberFormat="1" applyFont="1" applyBorder="1" applyAlignment="1">
      <alignment horizontal="center" vertical="center"/>
    </xf>
    <xf numFmtId="166" fontId="7" fillId="0" borderId="10" xfId="3" applyNumberFormat="1" applyFont="1" applyBorder="1" applyAlignment="1">
      <alignment horizontal="center" vertical="center"/>
    </xf>
    <xf numFmtId="166" fontId="7" fillId="0" borderId="48" xfId="3" applyNumberFormat="1" applyFont="1" applyBorder="1" applyAlignment="1">
      <alignment horizontal="center" vertical="center"/>
    </xf>
    <xf numFmtId="10" fontId="4" fillId="0" borderId="13" xfId="1" applyNumberFormat="1" applyFont="1" applyBorder="1" applyAlignment="1">
      <alignment horizontal="center" vertical="center"/>
    </xf>
    <xf numFmtId="10" fontId="4" fillId="0" borderId="14" xfId="1" applyNumberFormat="1" applyFont="1" applyBorder="1" applyAlignment="1">
      <alignment horizontal="center" vertical="center"/>
    </xf>
    <xf numFmtId="0" fontId="4" fillId="2" borderId="49" xfId="1" applyFont="1" applyFill="1" applyBorder="1" applyAlignment="1">
      <alignment horizontal="center" vertical="center"/>
    </xf>
    <xf numFmtId="0" fontId="2" fillId="0" borderId="49" xfId="1" applyFont="1" applyBorder="1" applyAlignment="1">
      <alignment horizontal="left" vertical="center" wrapText="1"/>
    </xf>
    <xf numFmtId="165" fontId="2" fillId="0" borderId="47" xfId="2" applyNumberFormat="1" applyFont="1" applyFill="1" applyBorder="1" applyAlignment="1">
      <alignment horizontal="center" vertical="center"/>
    </xf>
    <xf numFmtId="169" fontId="2" fillId="2" borderId="0" xfId="1" applyNumberFormat="1" applyFont="1" applyFill="1" applyAlignment="1">
      <alignment horizontal="center" vertical="center"/>
    </xf>
    <xf numFmtId="2" fontId="2" fillId="2" borderId="0" xfId="1" applyNumberFormat="1" applyFont="1" applyFill="1" applyAlignment="1">
      <alignment horizontal="center" vertical="center"/>
    </xf>
    <xf numFmtId="168" fontId="2" fillId="2" borderId="0" xfId="1" applyNumberFormat="1" applyFont="1" applyFill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166" fontId="2" fillId="2" borderId="0" xfId="1" applyNumberFormat="1" applyFont="1" applyFill="1" applyAlignment="1">
      <alignment horizontal="center" vertical="center"/>
    </xf>
    <xf numFmtId="166" fontId="4" fillId="2" borderId="0" xfId="1" applyNumberFormat="1" applyFont="1" applyFill="1" applyAlignment="1">
      <alignment horizontal="center" vertical="center"/>
    </xf>
    <xf numFmtId="10" fontId="4" fillId="2" borderId="0" xfId="1" applyNumberFormat="1" applyFont="1" applyFill="1" applyAlignment="1">
      <alignment horizontal="center" vertical="center"/>
    </xf>
    <xf numFmtId="2" fontId="8" fillId="2" borderId="0" xfId="1" applyNumberFormat="1" applyFont="1" applyFill="1" applyAlignment="1">
      <alignment horizontal="center" vertical="center"/>
    </xf>
    <xf numFmtId="44" fontId="2" fillId="2" borderId="0" xfId="7" applyFont="1" applyFill="1" applyBorder="1" applyAlignment="1">
      <alignment horizontal="center" vertical="center"/>
    </xf>
    <xf numFmtId="165" fontId="2" fillId="2" borderId="0" xfId="7" applyNumberFormat="1" applyFont="1" applyFill="1" applyBorder="1" applyAlignment="1">
      <alignment horizontal="center" vertical="center"/>
    </xf>
    <xf numFmtId="10" fontId="16" fillId="2" borderId="0" xfId="1" applyNumberFormat="1" applyFont="1" applyFill="1" applyAlignment="1">
      <alignment horizontal="center" vertical="center"/>
    </xf>
    <xf numFmtId="0" fontId="16" fillId="2" borderId="0" xfId="1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/>
    </xf>
    <xf numFmtId="10" fontId="16" fillId="2" borderId="0" xfId="5" applyNumberFormat="1" applyFont="1" applyFill="1" applyAlignment="1">
      <alignment horizontal="center" vertical="center"/>
    </xf>
    <xf numFmtId="166" fontId="4" fillId="0" borderId="13" xfId="1" applyNumberFormat="1" applyFont="1" applyBorder="1" applyAlignment="1">
      <alignment horizontal="center" vertical="center"/>
    </xf>
    <xf numFmtId="44" fontId="4" fillId="4" borderId="13" xfId="1" applyNumberFormat="1" applyFont="1" applyFill="1" applyBorder="1" applyAlignment="1">
      <alignment horizontal="center" vertical="center"/>
    </xf>
    <xf numFmtId="166" fontId="4" fillId="0" borderId="13" xfId="3" applyNumberFormat="1" applyFont="1" applyBorder="1" applyAlignment="1">
      <alignment horizontal="center" vertical="center"/>
    </xf>
    <xf numFmtId="44" fontId="4" fillId="0" borderId="13" xfId="1" applyNumberFormat="1" applyFont="1" applyBorder="1" applyAlignment="1">
      <alignment horizontal="center" vertical="center"/>
    </xf>
    <xf numFmtId="9" fontId="4" fillId="0" borderId="14" xfId="1" applyNumberFormat="1" applyFont="1" applyBorder="1" applyAlignment="1">
      <alignment horizontal="center" vertical="center"/>
    </xf>
    <xf numFmtId="0" fontId="15" fillId="0" borderId="65" xfId="1" applyFont="1" applyBorder="1" applyAlignment="1">
      <alignment horizontal="left" vertical="center" wrapText="1"/>
    </xf>
    <xf numFmtId="165" fontId="8" fillId="0" borderId="12" xfId="2" applyNumberFormat="1" applyFont="1" applyFill="1" applyBorder="1" applyAlignment="1">
      <alignment horizontal="center" vertical="center"/>
    </xf>
    <xf numFmtId="165" fontId="8" fillId="0" borderId="13" xfId="2" applyNumberFormat="1" applyFont="1" applyFill="1" applyBorder="1" applyAlignment="1">
      <alignment horizontal="center" vertical="center"/>
    </xf>
    <xf numFmtId="44" fontId="8" fillId="0" borderId="13" xfId="1" applyNumberFormat="1" applyFont="1" applyBorder="1" applyAlignment="1">
      <alignment horizontal="center" vertical="center"/>
    </xf>
    <xf numFmtId="9" fontId="2" fillId="0" borderId="13" xfId="1" applyNumberFormat="1" applyFont="1" applyBorder="1" applyAlignment="1">
      <alignment horizontal="center" vertical="center"/>
    </xf>
    <xf numFmtId="9" fontId="8" fillId="0" borderId="13" xfId="1" applyNumberFormat="1" applyFont="1" applyBorder="1" applyAlignment="1">
      <alignment horizontal="center" vertical="center"/>
    </xf>
    <xf numFmtId="9" fontId="8" fillId="0" borderId="13" xfId="3" applyFont="1" applyFill="1" applyBorder="1" applyAlignment="1">
      <alignment horizontal="center" vertical="center"/>
    </xf>
    <xf numFmtId="0" fontId="10" fillId="2" borderId="49" xfId="1" applyFont="1" applyFill="1" applyBorder="1" applyAlignment="1">
      <alignment horizontal="center" vertical="center"/>
    </xf>
    <xf numFmtId="0" fontId="10" fillId="0" borderId="49" xfId="1" applyFont="1" applyBorder="1" applyAlignment="1">
      <alignment horizontal="center" vertical="center"/>
    </xf>
    <xf numFmtId="165" fontId="8" fillId="0" borderId="55" xfId="2" applyNumberFormat="1" applyFont="1" applyFill="1" applyBorder="1" applyAlignment="1">
      <alignment horizontal="center" vertical="center"/>
    </xf>
    <xf numFmtId="9" fontId="8" fillId="0" borderId="41" xfId="1" applyNumberFormat="1" applyFont="1" applyBorder="1" applyAlignment="1">
      <alignment horizontal="center" vertical="center"/>
    </xf>
    <xf numFmtId="0" fontId="8" fillId="0" borderId="44" xfId="1" applyFont="1" applyBorder="1" applyAlignment="1">
      <alignment horizontal="center" vertical="center"/>
    </xf>
    <xf numFmtId="0" fontId="8" fillId="0" borderId="33" xfId="1" applyFont="1" applyBorder="1" applyAlignment="1">
      <alignment horizontal="center" vertical="center" wrapText="1"/>
    </xf>
    <xf numFmtId="0" fontId="12" fillId="5" borderId="17" xfId="1" applyFont="1" applyFill="1" applyBorder="1" applyAlignment="1">
      <alignment horizontal="center" vertical="center"/>
    </xf>
    <xf numFmtId="0" fontId="12" fillId="5" borderId="18" xfId="1" applyFont="1" applyFill="1" applyBorder="1" applyAlignment="1">
      <alignment horizontal="center" vertical="center"/>
    </xf>
    <xf numFmtId="0" fontId="12" fillId="5" borderId="19" xfId="1" applyFont="1" applyFill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12" fillId="5" borderId="28" xfId="1" applyFont="1" applyFill="1" applyBorder="1" applyAlignment="1">
      <alignment horizontal="center" vertical="center"/>
    </xf>
    <xf numFmtId="0" fontId="13" fillId="5" borderId="29" xfId="1" applyFont="1" applyFill="1" applyBorder="1" applyAlignment="1">
      <alignment horizontal="center" vertical="center"/>
    </xf>
    <xf numFmtId="0" fontId="13" fillId="5" borderId="38" xfId="1" applyFont="1" applyFill="1" applyBorder="1" applyAlignment="1">
      <alignment horizontal="center" vertical="center"/>
    </xf>
    <xf numFmtId="0" fontId="13" fillId="5" borderId="18" xfId="1" applyFont="1" applyFill="1" applyBorder="1" applyAlignment="1">
      <alignment horizontal="center" vertical="center"/>
    </xf>
    <xf numFmtId="0" fontId="13" fillId="5" borderId="19" xfId="1" applyFont="1" applyFill="1" applyBorder="1" applyAlignment="1">
      <alignment horizontal="center" vertical="center"/>
    </xf>
    <xf numFmtId="0" fontId="11" fillId="5" borderId="17" xfId="1" applyFont="1" applyFill="1" applyBorder="1" applyAlignment="1">
      <alignment horizontal="center" vertical="center"/>
    </xf>
    <xf numFmtId="0" fontId="11" fillId="5" borderId="18" xfId="1" applyFont="1" applyFill="1" applyBorder="1" applyAlignment="1">
      <alignment horizontal="center" vertical="center"/>
    </xf>
    <xf numFmtId="0" fontId="11" fillId="5" borderId="19" xfId="1" applyFont="1" applyFill="1" applyBorder="1" applyAlignment="1">
      <alignment horizontal="center" vertical="center"/>
    </xf>
  </cellXfs>
  <cellStyles count="8">
    <cellStyle name="Milliers 2" xfId="4" xr:uid="{00000000-0005-0000-0000-000000000000}"/>
    <cellStyle name="Monétaire" xfId="7" builtinId="4"/>
    <cellStyle name="Monétaire 2" xfId="2" xr:uid="{00000000-0005-0000-0000-000002000000}"/>
    <cellStyle name="Normal" xfId="0" builtinId="0"/>
    <cellStyle name="Normal 2" xfId="1" xr:uid="{00000000-0005-0000-0000-000004000000}"/>
    <cellStyle name="Normal 3" xfId="6" xr:uid="{00000000-0005-0000-0000-000005000000}"/>
    <cellStyle name="Pourcentage" xfId="5" builtinId="5"/>
    <cellStyle name="Pourcentage 2" xfId="3" xr:uid="{00000000-0005-0000-0000-000007000000}"/>
  </cellStyles>
  <dxfs count="0"/>
  <tableStyles count="0" defaultTableStyle="TableStyleMedium9" defaultPivotStyle="PivotStyleLight16"/>
  <colors>
    <mruColors>
      <color rgb="FFFF8029"/>
      <color rgb="FFA5B5AC"/>
      <color rgb="FFE3C1F1"/>
      <color rgb="FFE8D9FF"/>
      <color rgb="FFFFD3BD"/>
      <color rgb="FFFFBA75"/>
      <color rgb="FFF2C076"/>
      <color rgb="FFD5A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arlier Benoit" id="{50A8B3A8-1FD6-49C2-A182-6FE121060898}" userId="S::benoit.carlier@seinegrandslacs.fr::2f95acb4-4e6e-4e46-a2ac-b6b75dc725b8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85" dT="2025-03-06T13:37:21.06" personId="{50A8B3A8-1FD6-49C2-A182-6FE121060898}" id="{BF88909E-25CC-463E-AAB3-CBE6BA6AF524}">
    <text>A quantifier</text>
  </threadedComment>
  <threadedComment ref="J124" dT="2025-03-06T15:47:10.94" personId="{50A8B3A8-1FD6-49C2-A182-6FE121060898}" id="{929FDB44-3698-4E37-9EF3-16AAC7B74FEC}">
    <text>En attente arbitrage DREAL CVL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79"/>
  <sheetViews>
    <sheetView tabSelected="1" topLeftCell="C1" zoomScale="60" zoomScaleNormal="60" zoomScaleSheetLayoutView="25" workbookViewId="0">
      <selection activeCell="N113" sqref="N113"/>
    </sheetView>
  </sheetViews>
  <sheetFormatPr baseColWidth="10" defaultColWidth="11.42578125" defaultRowHeight="15" x14ac:dyDescent="0.25"/>
  <cols>
    <col min="1" max="1" width="28.85546875" style="57" customWidth="1"/>
    <col min="2" max="2" width="23" style="1" customWidth="1"/>
    <col min="3" max="3" width="82.28515625" style="1" customWidth="1"/>
    <col min="4" max="4" width="34.42578125" style="1" customWidth="1"/>
    <col min="5" max="5" width="19.42578125" style="1" customWidth="1"/>
    <col min="6" max="6" width="19.85546875" style="1" customWidth="1"/>
    <col min="7" max="7" width="22" style="1" customWidth="1"/>
    <col min="8" max="8" width="22.28515625" style="1" customWidth="1"/>
    <col min="9" max="9" width="11.7109375" style="1" customWidth="1"/>
    <col min="10" max="10" width="16.5703125" style="1" customWidth="1"/>
    <col min="11" max="11" width="11.7109375" style="1" customWidth="1"/>
    <col min="12" max="12" width="23" style="1" customWidth="1"/>
    <col min="13" max="13" width="11.7109375" style="1" customWidth="1"/>
    <col min="14" max="14" width="21.5703125" style="1" customWidth="1"/>
    <col min="15" max="15" width="11.7109375" style="1" customWidth="1"/>
    <col min="16" max="16" width="21.85546875" style="1" customWidth="1"/>
    <col min="17" max="19" width="11.42578125" style="57"/>
    <col min="20" max="20" width="19.28515625" style="57" customWidth="1"/>
    <col min="21" max="22" width="11.42578125" style="57"/>
    <col min="23" max="23" width="14.42578125" style="57" bestFit="1" customWidth="1"/>
    <col min="24" max="25" width="11.42578125" style="57"/>
    <col min="26" max="26" width="14" style="57" bestFit="1" customWidth="1"/>
    <col min="27" max="28" width="11.42578125" style="57"/>
    <col min="29" max="29" width="13.28515625" style="57" bestFit="1" customWidth="1"/>
    <col min="30" max="31" width="11.42578125" style="57"/>
    <col min="32" max="32" width="12.7109375" style="57" bestFit="1" customWidth="1"/>
    <col min="33" max="34" width="11.42578125" style="57"/>
    <col min="35" max="35" width="13.28515625" style="57" bestFit="1" customWidth="1"/>
    <col min="36" max="37" width="11.42578125" style="57"/>
    <col min="38" max="38" width="13.28515625" style="1" bestFit="1" customWidth="1"/>
    <col min="39" max="40" width="11.42578125" style="1"/>
    <col min="41" max="41" width="12.28515625" style="1" bestFit="1" customWidth="1"/>
    <col min="42" max="43" width="11.42578125" style="1"/>
    <col min="44" max="44" width="12.7109375" style="1" bestFit="1" customWidth="1"/>
    <col min="45" max="16384" width="11.42578125" style="1"/>
  </cols>
  <sheetData>
    <row r="1" spans="1:56" ht="36.75" customHeight="1" thickBot="1" x14ac:dyDescent="0.3">
      <c r="A1" s="303" t="s">
        <v>57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5"/>
    </row>
    <row r="2" spans="1:56" ht="21.75" thickBot="1" x14ac:dyDescent="0.3">
      <c r="B2" s="56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56" ht="16.5" thickBot="1" x14ac:dyDescent="0.3">
      <c r="B3" s="57"/>
      <c r="C3" s="293" t="s">
        <v>11</v>
      </c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2"/>
      <c r="BD3" s="71"/>
    </row>
    <row r="4" spans="1:56" ht="60.75" customHeight="1" thickBot="1" x14ac:dyDescent="0.3">
      <c r="A4" s="231" t="s">
        <v>222</v>
      </c>
      <c r="B4" s="2" t="s">
        <v>12</v>
      </c>
      <c r="C4" s="4" t="s">
        <v>10</v>
      </c>
      <c r="D4" s="15" t="s">
        <v>13</v>
      </c>
      <c r="E4" s="76" t="s">
        <v>14</v>
      </c>
      <c r="F4" s="21" t="s">
        <v>15</v>
      </c>
      <c r="G4" s="22" t="s">
        <v>16</v>
      </c>
      <c r="H4" s="23" t="s">
        <v>9</v>
      </c>
      <c r="I4" s="24" t="s">
        <v>17</v>
      </c>
      <c r="J4" s="24" t="s">
        <v>18</v>
      </c>
      <c r="K4" s="24" t="s">
        <v>17</v>
      </c>
      <c r="L4" s="25" t="s">
        <v>19</v>
      </c>
      <c r="M4" s="24" t="s">
        <v>17</v>
      </c>
      <c r="N4" s="23" t="s">
        <v>20</v>
      </c>
      <c r="O4" s="24" t="s">
        <v>17</v>
      </c>
      <c r="P4" s="48" t="s">
        <v>21</v>
      </c>
    </row>
    <row r="5" spans="1:56" ht="39" customHeight="1" x14ac:dyDescent="0.25">
      <c r="A5" s="232" t="s">
        <v>223</v>
      </c>
      <c r="B5" s="131" t="s">
        <v>22</v>
      </c>
      <c r="C5" s="155" t="s">
        <v>58</v>
      </c>
      <c r="D5" s="184" t="s">
        <v>23</v>
      </c>
      <c r="E5" s="185">
        <f>F5/1.2</f>
        <v>300000</v>
      </c>
      <c r="F5" s="185">
        <v>360000</v>
      </c>
      <c r="G5" s="186">
        <f>F5</f>
        <v>360000</v>
      </c>
      <c r="H5" s="187">
        <f>I5*G5</f>
        <v>180000</v>
      </c>
      <c r="I5" s="188">
        <v>0.5</v>
      </c>
      <c r="J5" s="187">
        <f>K5*G5</f>
        <v>180000</v>
      </c>
      <c r="K5" s="188">
        <v>0.5</v>
      </c>
      <c r="L5" s="124">
        <f>M5*G5</f>
        <v>0</v>
      </c>
      <c r="M5" s="188">
        <v>0</v>
      </c>
      <c r="N5" s="124">
        <f>O5*G5</f>
        <v>0</v>
      </c>
      <c r="O5" s="188">
        <v>0</v>
      </c>
      <c r="P5" s="189">
        <v>2031</v>
      </c>
    </row>
    <row r="6" spans="1:56" ht="39" customHeight="1" x14ac:dyDescent="0.25">
      <c r="A6" s="233" t="s">
        <v>223</v>
      </c>
      <c r="B6" s="17" t="s">
        <v>24</v>
      </c>
      <c r="C6" s="158" t="s">
        <v>60</v>
      </c>
      <c r="D6" s="190" t="s">
        <v>23</v>
      </c>
      <c r="E6" s="142">
        <f>F6/1.2</f>
        <v>50000</v>
      </c>
      <c r="F6" s="142">
        <v>60000</v>
      </c>
      <c r="G6" s="160">
        <f>F6</f>
        <v>60000</v>
      </c>
      <c r="H6" s="143">
        <f>G6*I6</f>
        <v>30000</v>
      </c>
      <c r="I6" s="144">
        <v>0.5</v>
      </c>
      <c r="J6" s="143">
        <f>K6*G6</f>
        <v>30000</v>
      </c>
      <c r="K6" s="144">
        <v>0.5</v>
      </c>
      <c r="L6" s="152">
        <f>M6*G6</f>
        <v>0</v>
      </c>
      <c r="M6" s="144">
        <v>0</v>
      </c>
      <c r="N6" s="152">
        <f>O6*G6</f>
        <v>0</v>
      </c>
      <c r="O6" s="144">
        <v>0</v>
      </c>
      <c r="P6" s="146">
        <v>2031</v>
      </c>
    </row>
    <row r="7" spans="1:56" ht="39" customHeight="1" thickBot="1" x14ac:dyDescent="0.3">
      <c r="A7" s="234" t="s">
        <v>223</v>
      </c>
      <c r="B7" s="77" t="s">
        <v>55</v>
      </c>
      <c r="C7" s="101" t="s">
        <v>61</v>
      </c>
      <c r="D7" s="191" t="s">
        <v>23</v>
      </c>
      <c r="E7" s="82">
        <f>F7/1.2</f>
        <v>283333.33333333337</v>
      </c>
      <c r="F7" s="82">
        <v>340000</v>
      </c>
      <c r="G7" s="82">
        <f>F7</f>
        <v>340000</v>
      </c>
      <c r="H7" s="83">
        <f>G7*I7</f>
        <v>170000</v>
      </c>
      <c r="I7" s="84">
        <v>0.5</v>
      </c>
      <c r="J7" s="143">
        <f>K7*G7</f>
        <v>170000</v>
      </c>
      <c r="K7" s="84">
        <v>0.5</v>
      </c>
      <c r="L7" s="152">
        <f>M7*G7</f>
        <v>0</v>
      </c>
      <c r="M7" s="84">
        <v>0</v>
      </c>
      <c r="N7" s="152">
        <f>O7*G7</f>
        <v>0</v>
      </c>
      <c r="O7" s="84">
        <v>0</v>
      </c>
      <c r="P7" s="78">
        <v>2031</v>
      </c>
    </row>
    <row r="8" spans="1:56" s="13" customFormat="1" ht="15.75" thickBot="1" x14ac:dyDescent="0.3">
      <c r="A8" s="59"/>
      <c r="B8" s="59"/>
      <c r="C8" s="296" t="s">
        <v>0</v>
      </c>
      <c r="D8" s="297"/>
      <c r="E8" s="85">
        <f>SUM(E5:E7)</f>
        <v>633333.33333333337</v>
      </c>
      <c r="F8" s="86">
        <f>SUM(F5:F7)</f>
        <v>760000</v>
      </c>
      <c r="G8" s="87">
        <f>SUM(G5:G7)</f>
        <v>760000</v>
      </c>
      <c r="H8" s="88">
        <f>SUM(H5:H7)</f>
        <v>380000</v>
      </c>
      <c r="I8" s="89">
        <f>H8/G8</f>
        <v>0.5</v>
      </c>
      <c r="J8" s="88">
        <f>SUM(J5:J7)</f>
        <v>380000</v>
      </c>
      <c r="K8" s="89">
        <f>J8/G8</f>
        <v>0.5</v>
      </c>
      <c r="L8" s="88">
        <f>SUM(L5:L7)</f>
        <v>0</v>
      </c>
      <c r="M8" s="90">
        <f>L8/G8</f>
        <v>0</v>
      </c>
      <c r="N8" s="88">
        <f>SUM(N5:N7)</f>
        <v>0</v>
      </c>
      <c r="O8" s="115">
        <f>N8/G8</f>
        <v>0</v>
      </c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</row>
    <row r="9" spans="1:56" x14ac:dyDescent="0.25">
      <c r="B9" s="57"/>
      <c r="C9" s="57"/>
      <c r="D9" s="57"/>
      <c r="E9" s="57"/>
      <c r="F9" s="63"/>
      <c r="G9" s="57"/>
      <c r="H9" s="63"/>
      <c r="I9" s="63"/>
      <c r="J9" s="57"/>
      <c r="K9" s="57"/>
      <c r="L9" s="57"/>
      <c r="M9" s="57"/>
      <c r="N9" s="57"/>
      <c r="O9" s="57"/>
      <c r="P9" s="57"/>
    </row>
    <row r="10" spans="1:56" ht="15.75" thickBot="1" x14ac:dyDescent="0.3"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56" ht="16.5" thickBot="1" x14ac:dyDescent="0.3">
      <c r="B11" s="57"/>
      <c r="C11" s="293" t="s">
        <v>25</v>
      </c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301"/>
      <c r="O11" s="301"/>
      <c r="P11" s="302"/>
    </row>
    <row r="12" spans="1:56" ht="63" customHeight="1" thickBot="1" x14ac:dyDescent="0.3">
      <c r="A12" s="231" t="s">
        <v>222</v>
      </c>
      <c r="B12" s="2" t="s">
        <v>12</v>
      </c>
      <c r="C12" s="16" t="s">
        <v>10</v>
      </c>
      <c r="D12" s="4" t="s">
        <v>13</v>
      </c>
      <c r="E12" s="5" t="s">
        <v>26</v>
      </c>
      <c r="F12" s="6" t="s">
        <v>15</v>
      </c>
      <c r="G12" s="7" t="s">
        <v>16</v>
      </c>
      <c r="H12" s="8" t="s">
        <v>9</v>
      </c>
      <c r="I12" s="9" t="s">
        <v>17</v>
      </c>
      <c r="J12" s="9" t="s">
        <v>18</v>
      </c>
      <c r="K12" s="9" t="s">
        <v>17</v>
      </c>
      <c r="L12" s="10" t="s">
        <v>19</v>
      </c>
      <c r="M12" s="9" t="s">
        <v>17</v>
      </c>
      <c r="N12" s="8" t="s">
        <v>20</v>
      </c>
      <c r="O12" s="9" t="s">
        <v>17</v>
      </c>
      <c r="P12" s="19" t="s">
        <v>21</v>
      </c>
      <c r="R12" s="63"/>
    </row>
    <row r="13" spans="1:56" ht="35.25" customHeight="1" x14ac:dyDescent="0.25">
      <c r="A13" s="232" t="s">
        <v>223</v>
      </c>
      <c r="B13" s="131" t="s">
        <v>27</v>
      </c>
      <c r="C13" s="176" t="s">
        <v>62</v>
      </c>
      <c r="D13" s="133" t="s">
        <v>23</v>
      </c>
      <c r="E13" s="177">
        <f t="shared" ref="E13:E18" si="0">F13/1.2</f>
        <v>58333.333333333336</v>
      </c>
      <c r="F13" s="135">
        <v>70000</v>
      </c>
      <c r="G13" s="156">
        <f t="shared" ref="G13:G18" si="1">F13</f>
        <v>70000</v>
      </c>
      <c r="H13" s="136">
        <f t="shared" ref="H13:H23" si="2">G13*I13</f>
        <v>14000</v>
      </c>
      <c r="I13" s="137">
        <v>0.2</v>
      </c>
      <c r="J13" s="135">
        <f>K13*G13</f>
        <v>56000</v>
      </c>
      <c r="K13" s="137">
        <v>0.8</v>
      </c>
      <c r="L13" s="178">
        <f>G13*M13</f>
        <v>0</v>
      </c>
      <c r="M13" s="179">
        <v>0</v>
      </c>
      <c r="N13" s="135">
        <f>O13*E13</f>
        <v>0</v>
      </c>
      <c r="O13" s="137">
        <v>0</v>
      </c>
      <c r="P13" s="139">
        <v>2031</v>
      </c>
      <c r="R13" s="261"/>
    </row>
    <row r="14" spans="1:56" ht="39" customHeight="1" x14ac:dyDescent="0.25">
      <c r="A14" s="233" t="s">
        <v>223</v>
      </c>
      <c r="B14" s="17" t="s">
        <v>29</v>
      </c>
      <c r="C14" s="158" t="s">
        <v>63</v>
      </c>
      <c r="D14" s="18" t="s">
        <v>23</v>
      </c>
      <c r="E14" s="180">
        <f t="shared" si="0"/>
        <v>25000</v>
      </c>
      <c r="F14" s="142">
        <v>30000</v>
      </c>
      <c r="G14" s="160">
        <f t="shared" si="1"/>
        <v>30000</v>
      </c>
      <c r="H14" s="143">
        <f t="shared" si="2"/>
        <v>6000</v>
      </c>
      <c r="I14" s="144">
        <v>0.2</v>
      </c>
      <c r="J14" s="142">
        <f>G14*K14</f>
        <v>24000</v>
      </c>
      <c r="K14" s="144">
        <v>0.8</v>
      </c>
      <c r="L14" s="142">
        <f>G14*M14</f>
        <v>0</v>
      </c>
      <c r="M14" s="181">
        <v>0</v>
      </c>
      <c r="N14" s="142">
        <f t="shared" ref="N14:N23" si="3">G14*O14</f>
        <v>0</v>
      </c>
      <c r="O14" s="144">
        <v>0</v>
      </c>
      <c r="P14" s="146">
        <v>2031</v>
      </c>
    </row>
    <row r="15" spans="1:56" ht="39" customHeight="1" x14ac:dyDescent="0.25">
      <c r="A15" s="17" t="s">
        <v>223</v>
      </c>
      <c r="B15" s="17" t="s">
        <v>30</v>
      </c>
      <c r="C15" s="158" t="s">
        <v>66</v>
      </c>
      <c r="D15" s="18" t="s">
        <v>28</v>
      </c>
      <c r="E15" s="180">
        <f t="shared" si="0"/>
        <v>214166.66666666669</v>
      </c>
      <c r="F15" s="142">
        <v>257000</v>
      </c>
      <c r="G15" s="160">
        <f t="shared" si="1"/>
        <v>257000</v>
      </c>
      <c r="H15" s="143">
        <f>G15*I15</f>
        <v>51400</v>
      </c>
      <c r="I15" s="144">
        <v>0.2</v>
      </c>
      <c r="J15" s="142">
        <f>G15*K15</f>
        <v>205600</v>
      </c>
      <c r="K15" s="144">
        <v>0.8</v>
      </c>
      <c r="L15" s="142">
        <f>G15*M15</f>
        <v>0</v>
      </c>
      <c r="M15" s="181">
        <v>0</v>
      </c>
      <c r="N15" s="142">
        <f t="shared" si="3"/>
        <v>0</v>
      </c>
      <c r="O15" s="144">
        <v>0</v>
      </c>
      <c r="P15" s="146">
        <v>2031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56" ht="45" customHeight="1" x14ac:dyDescent="0.25">
      <c r="A16" s="233" t="s">
        <v>223</v>
      </c>
      <c r="B16" s="17" t="s">
        <v>65</v>
      </c>
      <c r="C16" s="158" t="s">
        <v>64</v>
      </c>
      <c r="D16" s="18" t="s">
        <v>28</v>
      </c>
      <c r="E16" s="180">
        <f t="shared" si="0"/>
        <v>375000</v>
      </c>
      <c r="F16" s="142">
        <v>450000</v>
      </c>
      <c r="G16" s="160">
        <f t="shared" si="1"/>
        <v>450000</v>
      </c>
      <c r="H16" s="143">
        <f>G16*I16</f>
        <v>90000</v>
      </c>
      <c r="I16" s="144">
        <v>0.2</v>
      </c>
      <c r="J16" s="142">
        <f>K16*G16</f>
        <v>225000</v>
      </c>
      <c r="K16" s="144">
        <v>0.5</v>
      </c>
      <c r="L16" s="142">
        <f t="shared" ref="L16:L23" si="4">M16*G16</f>
        <v>0</v>
      </c>
      <c r="M16" s="144">
        <v>0</v>
      </c>
      <c r="N16" s="142">
        <f t="shared" si="3"/>
        <v>135000</v>
      </c>
      <c r="O16" s="144">
        <v>0.3</v>
      </c>
      <c r="P16" s="146">
        <v>2029</v>
      </c>
    </row>
    <row r="17" spans="1:40" ht="41.25" customHeight="1" x14ac:dyDescent="0.25">
      <c r="A17" s="233" t="s">
        <v>223</v>
      </c>
      <c r="B17" s="17" t="s">
        <v>67</v>
      </c>
      <c r="C17" s="182" t="s">
        <v>68</v>
      </c>
      <c r="D17" s="18" t="s">
        <v>28</v>
      </c>
      <c r="E17" s="180">
        <f t="shared" si="0"/>
        <v>20833.333333333336</v>
      </c>
      <c r="F17" s="142">
        <v>25000</v>
      </c>
      <c r="G17" s="160">
        <f t="shared" si="1"/>
        <v>25000</v>
      </c>
      <c r="H17" s="143">
        <f>G17*I17</f>
        <v>5000</v>
      </c>
      <c r="I17" s="144">
        <v>0.2</v>
      </c>
      <c r="J17" s="142">
        <f>K17*G17</f>
        <v>20000</v>
      </c>
      <c r="K17" s="144">
        <v>0.8</v>
      </c>
      <c r="L17" s="142">
        <f t="shared" si="4"/>
        <v>0</v>
      </c>
      <c r="M17" s="144">
        <v>0</v>
      </c>
      <c r="N17" s="142">
        <f t="shared" si="3"/>
        <v>0</v>
      </c>
      <c r="O17" s="144">
        <v>0</v>
      </c>
      <c r="P17" s="146">
        <v>2029</v>
      </c>
      <c r="R17" s="262"/>
      <c r="S17" s="262"/>
    </row>
    <row r="18" spans="1:40" ht="41.25" customHeight="1" x14ac:dyDescent="0.25">
      <c r="A18" s="233" t="s">
        <v>223</v>
      </c>
      <c r="B18" s="17" t="s">
        <v>70</v>
      </c>
      <c r="C18" s="182" t="s">
        <v>176</v>
      </c>
      <c r="D18" s="18" t="s">
        <v>28</v>
      </c>
      <c r="E18" s="180">
        <f t="shared" si="0"/>
        <v>200000</v>
      </c>
      <c r="F18" s="142">
        <v>240000</v>
      </c>
      <c r="G18" s="160">
        <f t="shared" si="1"/>
        <v>240000</v>
      </c>
      <c r="H18" s="143">
        <f>G18*I18</f>
        <v>48000</v>
      </c>
      <c r="I18" s="144">
        <v>0.2</v>
      </c>
      <c r="J18" s="142">
        <f>K18*G18</f>
        <v>0</v>
      </c>
      <c r="K18" s="144">
        <v>0</v>
      </c>
      <c r="L18" s="142">
        <f>M18*G18</f>
        <v>48000</v>
      </c>
      <c r="M18" s="144">
        <v>0.2</v>
      </c>
      <c r="N18" s="142">
        <f t="shared" si="3"/>
        <v>144000</v>
      </c>
      <c r="O18" s="144">
        <v>0.6</v>
      </c>
      <c r="P18" s="146">
        <v>2030</v>
      </c>
      <c r="R18" s="262"/>
      <c r="S18" s="262"/>
    </row>
    <row r="19" spans="1:40" ht="40.5" customHeight="1" x14ac:dyDescent="0.25">
      <c r="A19" s="233" t="s">
        <v>223</v>
      </c>
      <c r="B19" s="17" t="s">
        <v>72</v>
      </c>
      <c r="C19" s="182" t="s">
        <v>69</v>
      </c>
      <c r="D19" s="18" t="s">
        <v>71</v>
      </c>
      <c r="E19" s="180">
        <v>70000</v>
      </c>
      <c r="F19" s="142">
        <f t="shared" ref="F19:F24" si="5">E19*1.2</f>
        <v>84000</v>
      </c>
      <c r="G19" s="160">
        <f>E19</f>
        <v>70000</v>
      </c>
      <c r="H19" s="143">
        <f t="shared" si="2"/>
        <v>14000</v>
      </c>
      <c r="I19" s="144">
        <v>0.2</v>
      </c>
      <c r="J19" s="142">
        <f>G19*K19</f>
        <v>56000</v>
      </c>
      <c r="K19" s="144">
        <v>0.8</v>
      </c>
      <c r="L19" s="142">
        <f t="shared" si="4"/>
        <v>0</v>
      </c>
      <c r="M19" s="144">
        <v>0</v>
      </c>
      <c r="N19" s="142">
        <f t="shared" si="3"/>
        <v>0</v>
      </c>
      <c r="O19" s="144">
        <v>0</v>
      </c>
      <c r="P19" s="146">
        <v>2031</v>
      </c>
      <c r="R19" s="263"/>
      <c r="S19" s="263"/>
      <c r="T19" s="63"/>
      <c r="AM19" s="183"/>
      <c r="AN19" s="183"/>
    </row>
    <row r="20" spans="1:40" ht="40.5" customHeight="1" x14ac:dyDescent="0.25">
      <c r="A20" s="233" t="s">
        <v>223</v>
      </c>
      <c r="B20" s="17" t="s">
        <v>73</v>
      </c>
      <c r="C20" s="182" t="s">
        <v>69</v>
      </c>
      <c r="D20" s="18" t="s">
        <v>77</v>
      </c>
      <c r="E20" s="180">
        <v>10000</v>
      </c>
      <c r="F20" s="142">
        <f t="shared" si="5"/>
        <v>12000</v>
      </c>
      <c r="G20" s="160">
        <f>E20</f>
        <v>10000</v>
      </c>
      <c r="H20" s="143">
        <f t="shared" si="2"/>
        <v>2000</v>
      </c>
      <c r="I20" s="144">
        <v>0.2</v>
      </c>
      <c r="J20" s="142">
        <f>G20*K20</f>
        <v>8000</v>
      </c>
      <c r="K20" s="144">
        <v>0.8</v>
      </c>
      <c r="L20" s="142">
        <f t="shared" si="4"/>
        <v>0</v>
      </c>
      <c r="M20" s="144">
        <v>0</v>
      </c>
      <c r="N20" s="142">
        <f t="shared" si="3"/>
        <v>0</v>
      </c>
      <c r="O20" s="144">
        <v>0</v>
      </c>
      <c r="P20" s="146">
        <v>2028</v>
      </c>
    </row>
    <row r="21" spans="1:40" ht="40.5" customHeight="1" x14ac:dyDescent="0.25">
      <c r="A21" s="233" t="s">
        <v>223</v>
      </c>
      <c r="B21" s="17" t="s">
        <v>74</v>
      </c>
      <c r="C21" s="182" t="s">
        <v>69</v>
      </c>
      <c r="D21" s="18" t="s">
        <v>78</v>
      </c>
      <c r="E21" s="180">
        <v>20000</v>
      </c>
      <c r="F21" s="142">
        <f t="shared" si="5"/>
        <v>24000</v>
      </c>
      <c r="G21" s="160">
        <v>20000</v>
      </c>
      <c r="H21" s="143">
        <f t="shared" si="2"/>
        <v>4000</v>
      </c>
      <c r="I21" s="144">
        <v>0.2</v>
      </c>
      <c r="J21" s="142">
        <f>G21*K21</f>
        <v>16000</v>
      </c>
      <c r="K21" s="144">
        <v>0.8</v>
      </c>
      <c r="L21" s="142">
        <f t="shared" si="4"/>
        <v>0</v>
      </c>
      <c r="M21" s="144">
        <v>0</v>
      </c>
      <c r="N21" s="142">
        <f t="shared" si="3"/>
        <v>0</v>
      </c>
      <c r="O21" s="144">
        <v>0</v>
      </c>
      <c r="P21" s="146">
        <v>2030</v>
      </c>
      <c r="T21" s="63"/>
    </row>
    <row r="22" spans="1:40" ht="40.5" customHeight="1" x14ac:dyDescent="0.25">
      <c r="A22" s="233" t="s">
        <v>224</v>
      </c>
      <c r="B22" s="17" t="s">
        <v>75</v>
      </c>
      <c r="C22" s="182" t="s">
        <v>69</v>
      </c>
      <c r="D22" s="18" t="s">
        <v>3</v>
      </c>
      <c r="E22" s="180">
        <v>48000</v>
      </c>
      <c r="F22" s="142">
        <f t="shared" si="5"/>
        <v>57600</v>
      </c>
      <c r="G22" s="160">
        <f>E22</f>
        <v>48000</v>
      </c>
      <c r="H22" s="143">
        <f t="shared" si="2"/>
        <v>9600</v>
      </c>
      <c r="I22" s="144">
        <v>0.2</v>
      </c>
      <c r="J22" s="142">
        <f>G22*K22</f>
        <v>38400</v>
      </c>
      <c r="K22" s="144">
        <v>0.8</v>
      </c>
      <c r="L22" s="142">
        <f t="shared" si="4"/>
        <v>0</v>
      </c>
      <c r="M22" s="144">
        <v>0</v>
      </c>
      <c r="N22" s="142">
        <f t="shared" si="3"/>
        <v>0</v>
      </c>
      <c r="O22" s="144">
        <v>0</v>
      </c>
      <c r="P22" s="146">
        <v>2031</v>
      </c>
      <c r="T22" s="63"/>
    </row>
    <row r="23" spans="1:40" ht="39" customHeight="1" x14ac:dyDescent="0.25">
      <c r="A23" s="233" t="s">
        <v>223</v>
      </c>
      <c r="B23" s="17" t="s">
        <v>76</v>
      </c>
      <c r="C23" s="182" t="s">
        <v>201</v>
      </c>
      <c r="D23" s="18" t="s">
        <v>79</v>
      </c>
      <c r="E23" s="180">
        <v>0</v>
      </c>
      <c r="F23" s="142">
        <f t="shared" si="5"/>
        <v>0</v>
      </c>
      <c r="G23" s="160">
        <f>E23</f>
        <v>0</v>
      </c>
      <c r="H23" s="143">
        <f t="shared" si="2"/>
        <v>0</v>
      </c>
      <c r="I23" s="144">
        <v>1</v>
      </c>
      <c r="J23" s="142">
        <f>G23*K23</f>
        <v>0</v>
      </c>
      <c r="K23" s="144">
        <v>0</v>
      </c>
      <c r="L23" s="142">
        <f t="shared" si="4"/>
        <v>0</v>
      </c>
      <c r="M23" s="144">
        <v>0</v>
      </c>
      <c r="N23" s="142">
        <f t="shared" si="3"/>
        <v>0</v>
      </c>
      <c r="O23" s="144">
        <v>0</v>
      </c>
      <c r="P23" s="146">
        <v>2031</v>
      </c>
    </row>
    <row r="24" spans="1:40" ht="39" customHeight="1" x14ac:dyDescent="0.25">
      <c r="A24" s="233" t="s">
        <v>225</v>
      </c>
      <c r="B24" s="17" t="s">
        <v>80</v>
      </c>
      <c r="C24" s="192" t="s">
        <v>174</v>
      </c>
      <c r="D24" s="193" t="s">
        <v>82</v>
      </c>
      <c r="E24" s="107">
        <v>19000</v>
      </c>
      <c r="F24" s="108">
        <f t="shared" si="5"/>
        <v>22800</v>
      </c>
      <c r="G24" s="109">
        <f>E24</f>
        <v>19000</v>
      </c>
      <c r="H24" s="110">
        <f t="shared" ref="H24" si="6">G24*I24</f>
        <v>3800</v>
      </c>
      <c r="I24" s="111">
        <v>0.2</v>
      </c>
      <c r="J24" s="108">
        <f t="shared" ref="J24" si="7">G24*K24</f>
        <v>15200</v>
      </c>
      <c r="K24" s="111">
        <v>0.8</v>
      </c>
      <c r="L24" s="108">
        <f t="shared" ref="L24" si="8">M24*G24</f>
        <v>0</v>
      </c>
      <c r="M24" s="111">
        <v>0</v>
      </c>
      <c r="N24" s="108">
        <f t="shared" ref="N24" si="9">G24*O24</f>
        <v>0</v>
      </c>
      <c r="O24" s="111">
        <v>0</v>
      </c>
      <c r="P24" s="112">
        <v>2030</v>
      </c>
    </row>
    <row r="25" spans="1:40" ht="39" customHeight="1" x14ac:dyDescent="0.25">
      <c r="A25" s="233" t="s">
        <v>223</v>
      </c>
      <c r="B25" s="17" t="s">
        <v>81</v>
      </c>
      <c r="C25" s="182" t="s">
        <v>161</v>
      </c>
      <c r="D25" s="18" t="s">
        <v>162</v>
      </c>
      <c r="E25" s="180">
        <f>F25/1.2</f>
        <v>14166.666666666668</v>
      </c>
      <c r="F25" s="142">
        <v>17000</v>
      </c>
      <c r="G25" s="160">
        <f>F25</f>
        <v>17000</v>
      </c>
      <c r="H25" s="143">
        <f t="shared" ref="H25:H30" si="10">I25*G25</f>
        <v>3400</v>
      </c>
      <c r="I25" s="144">
        <v>0.2</v>
      </c>
      <c r="J25" s="142">
        <f t="shared" ref="J25:J30" si="11">K25*G25</f>
        <v>13600</v>
      </c>
      <c r="K25" s="144">
        <v>0.8</v>
      </c>
      <c r="L25" s="142">
        <v>0</v>
      </c>
      <c r="M25" s="144">
        <v>0</v>
      </c>
      <c r="N25" s="142">
        <v>0</v>
      </c>
      <c r="O25" s="144">
        <v>0</v>
      </c>
      <c r="P25" s="146">
        <v>2031</v>
      </c>
    </row>
    <row r="26" spans="1:40" ht="39" customHeight="1" x14ac:dyDescent="0.25">
      <c r="A26" s="233" t="s">
        <v>224</v>
      </c>
      <c r="B26" s="17" t="s">
        <v>175</v>
      </c>
      <c r="C26" s="182" t="s">
        <v>69</v>
      </c>
      <c r="D26" s="18" t="s">
        <v>182</v>
      </c>
      <c r="E26" s="180">
        <f>F26/1.2</f>
        <v>8333.3333333333339</v>
      </c>
      <c r="F26" s="142">
        <v>10000</v>
      </c>
      <c r="G26" s="160">
        <f>F26</f>
        <v>10000</v>
      </c>
      <c r="H26" s="143">
        <f t="shared" si="10"/>
        <v>2000</v>
      </c>
      <c r="I26" s="144">
        <v>0.2</v>
      </c>
      <c r="J26" s="142">
        <f t="shared" si="11"/>
        <v>8000</v>
      </c>
      <c r="K26" s="144">
        <v>0.8</v>
      </c>
      <c r="L26" s="142">
        <f>M26*G26</f>
        <v>0</v>
      </c>
      <c r="M26" s="144">
        <v>0</v>
      </c>
      <c r="N26" s="142">
        <f>O26*G26</f>
        <v>0</v>
      </c>
      <c r="O26" s="144">
        <v>0</v>
      </c>
      <c r="P26" s="146">
        <v>2031</v>
      </c>
    </row>
    <row r="27" spans="1:40" ht="39" customHeight="1" x14ac:dyDescent="0.25">
      <c r="A27" s="233" t="s">
        <v>224</v>
      </c>
      <c r="B27" s="17" t="s">
        <v>192</v>
      </c>
      <c r="C27" s="182" t="s">
        <v>69</v>
      </c>
      <c r="D27" s="18" t="s">
        <v>193</v>
      </c>
      <c r="E27" s="180">
        <v>25000</v>
      </c>
      <c r="F27" s="142">
        <f>E27*1.2</f>
        <v>30000</v>
      </c>
      <c r="G27" s="160">
        <f>E27</f>
        <v>25000</v>
      </c>
      <c r="H27" s="143">
        <f t="shared" si="10"/>
        <v>5000</v>
      </c>
      <c r="I27" s="144">
        <v>0.2</v>
      </c>
      <c r="J27" s="142">
        <f t="shared" si="11"/>
        <v>20000</v>
      </c>
      <c r="K27" s="144">
        <v>0.8</v>
      </c>
      <c r="L27" s="142">
        <f>M27*G27</f>
        <v>0</v>
      </c>
      <c r="M27" s="144">
        <v>0</v>
      </c>
      <c r="N27" s="142">
        <f>O27*G27</f>
        <v>0</v>
      </c>
      <c r="O27" s="144">
        <v>0</v>
      </c>
      <c r="P27" s="146">
        <v>2031</v>
      </c>
    </row>
    <row r="28" spans="1:40" ht="39" customHeight="1" x14ac:dyDescent="0.25">
      <c r="A28" s="233" t="s">
        <v>224</v>
      </c>
      <c r="B28" s="17" t="s">
        <v>194</v>
      </c>
      <c r="C28" s="182" t="s">
        <v>196</v>
      </c>
      <c r="D28" s="18" t="s">
        <v>193</v>
      </c>
      <c r="E28" s="180">
        <v>3500</v>
      </c>
      <c r="F28" s="142">
        <f>E28*1.2</f>
        <v>4200</v>
      </c>
      <c r="G28" s="160">
        <f>E28</f>
        <v>3500</v>
      </c>
      <c r="H28" s="143">
        <f t="shared" si="10"/>
        <v>700</v>
      </c>
      <c r="I28" s="144">
        <v>0.2</v>
      </c>
      <c r="J28" s="142">
        <f t="shared" si="11"/>
        <v>2800</v>
      </c>
      <c r="K28" s="144">
        <v>0.8</v>
      </c>
      <c r="L28" s="142">
        <f>M28*G28</f>
        <v>0</v>
      </c>
      <c r="M28" s="144">
        <v>0</v>
      </c>
      <c r="N28" s="142">
        <f>O28*G28</f>
        <v>0</v>
      </c>
      <c r="O28" s="144">
        <v>0</v>
      </c>
      <c r="P28" s="146">
        <v>2030</v>
      </c>
    </row>
    <row r="29" spans="1:40" ht="39" customHeight="1" x14ac:dyDescent="0.25">
      <c r="A29" s="233" t="s">
        <v>225</v>
      </c>
      <c r="B29" s="17" t="s">
        <v>195</v>
      </c>
      <c r="C29" s="182" t="s">
        <v>69</v>
      </c>
      <c r="D29" s="18" t="s">
        <v>203</v>
      </c>
      <c r="E29" s="180">
        <f>F29/1.2</f>
        <v>8333.3333333333339</v>
      </c>
      <c r="F29" s="142">
        <v>10000</v>
      </c>
      <c r="G29" s="160">
        <f>F29</f>
        <v>10000</v>
      </c>
      <c r="H29" s="143">
        <f t="shared" si="10"/>
        <v>2000</v>
      </c>
      <c r="I29" s="144">
        <v>0.2</v>
      </c>
      <c r="J29" s="142">
        <f t="shared" si="11"/>
        <v>8000</v>
      </c>
      <c r="K29" s="144">
        <v>0.8</v>
      </c>
      <c r="L29" s="142">
        <f>M29*G29</f>
        <v>0</v>
      </c>
      <c r="M29" s="144">
        <v>0</v>
      </c>
      <c r="N29" s="142">
        <f>O29*G29</f>
        <v>0</v>
      </c>
      <c r="O29" s="144">
        <v>0</v>
      </c>
      <c r="P29" s="146">
        <v>2031</v>
      </c>
    </row>
    <row r="30" spans="1:40" ht="39" customHeight="1" x14ac:dyDescent="0.25">
      <c r="A30" s="233" t="s">
        <v>225</v>
      </c>
      <c r="B30" s="17" t="s">
        <v>204</v>
      </c>
      <c r="C30" s="182" t="s">
        <v>205</v>
      </c>
      <c r="D30" s="18" t="s">
        <v>203</v>
      </c>
      <c r="E30" s="180">
        <f>F30/1.2</f>
        <v>41666.666666666672</v>
      </c>
      <c r="F30" s="142">
        <v>50000</v>
      </c>
      <c r="G30" s="160">
        <f>F30</f>
        <v>50000</v>
      </c>
      <c r="H30" s="143">
        <f t="shared" si="10"/>
        <v>10000</v>
      </c>
      <c r="I30" s="144">
        <v>0.2</v>
      </c>
      <c r="J30" s="142">
        <f t="shared" si="11"/>
        <v>25000</v>
      </c>
      <c r="K30" s="144">
        <v>0.5</v>
      </c>
      <c r="L30" s="142">
        <f>M30*G30</f>
        <v>0</v>
      </c>
      <c r="M30" s="144">
        <v>0</v>
      </c>
      <c r="N30" s="142">
        <f>O30*G30</f>
        <v>15000</v>
      </c>
      <c r="O30" s="144">
        <v>0.3</v>
      </c>
      <c r="P30" s="146">
        <v>2027</v>
      </c>
    </row>
    <row r="31" spans="1:40" s="218" customFormat="1" ht="39" customHeight="1" x14ac:dyDescent="0.25">
      <c r="A31" s="235" t="s">
        <v>224</v>
      </c>
      <c r="B31" s="206" t="s">
        <v>208</v>
      </c>
      <c r="C31" s="216" t="s">
        <v>69</v>
      </c>
      <c r="D31" s="217" t="s">
        <v>211</v>
      </c>
      <c r="E31" s="107">
        <v>10000</v>
      </c>
      <c r="F31" s="108">
        <f>E31*1.2</f>
        <v>12000</v>
      </c>
      <c r="G31" s="109">
        <f t="shared" ref="G31:G33" si="12">F31</f>
        <v>12000</v>
      </c>
      <c r="H31" s="110">
        <f t="shared" ref="H31:H33" si="13">I31*G31</f>
        <v>2400</v>
      </c>
      <c r="I31" s="111">
        <v>0.2</v>
      </c>
      <c r="J31" s="108">
        <f t="shared" ref="J31:J33" si="14">K31*G31</f>
        <v>9600</v>
      </c>
      <c r="K31" s="111">
        <v>0.8</v>
      </c>
      <c r="L31" s="108">
        <f t="shared" ref="L31:L33" si="15">M31*G31</f>
        <v>0</v>
      </c>
      <c r="M31" s="111">
        <v>0</v>
      </c>
      <c r="N31" s="108">
        <f t="shared" ref="N31:N33" si="16">O31*G31</f>
        <v>0</v>
      </c>
      <c r="O31" s="111">
        <v>0</v>
      </c>
      <c r="P31" s="112">
        <v>2030</v>
      </c>
      <c r="Q31" s="264"/>
      <c r="R31" s="264"/>
      <c r="S31" s="264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</row>
    <row r="32" spans="1:40" s="218" customFormat="1" ht="39" customHeight="1" x14ac:dyDescent="0.25">
      <c r="A32" s="235" t="s">
        <v>224</v>
      </c>
      <c r="B32" s="206" t="s">
        <v>209</v>
      </c>
      <c r="C32" s="216" t="s">
        <v>212</v>
      </c>
      <c r="D32" s="217" t="s">
        <v>211</v>
      </c>
      <c r="E32" s="107">
        <v>10000</v>
      </c>
      <c r="F32" s="108">
        <f>E32*1.2</f>
        <v>12000</v>
      </c>
      <c r="G32" s="109">
        <f t="shared" si="12"/>
        <v>12000</v>
      </c>
      <c r="H32" s="110">
        <f t="shared" si="13"/>
        <v>2400</v>
      </c>
      <c r="I32" s="111">
        <v>0.2</v>
      </c>
      <c r="J32" s="108">
        <f t="shared" si="14"/>
        <v>9600</v>
      </c>
      <c r="K32" s="111">
        <v>0.8</v>
      </c>
      <c r="L32" s="108">
        <f t="shared" si="15"/>
        <v>0</v>
      </c>
      <c r="M32" s="111">
        <v>0</v>
      </c>
      <c r="N32" s="108">
        <f t="shared" si="16"/>
        <v>0</v>
      </c>
      <c r="O32" s="111">
        <v>0</v>
      </c>
      <c r="P32" s="112">
        <v>2030</v>
      </c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</row>
    <row r="33" spans="1:37" s="218" customFormat="1" ht="39" customHeight="1" thickBot="1" x14ac:dyDescent="0.3">
      <c r="A33" s="236" t="s">
        <v>224</v>
      </c>
      <c r="B33" s="219" t="s">
        <v>210</v>
      </c>
      <c r="C33" s="245" t="s">
        <v>213</v>
      </c>
      <c r="D33" s="193" t="s">
        <v>211</v>
      </c>
      <c r="E33" s="246">
        <v>10000</v>
      </c>
      <c r="F33" s="247">
        <f>E33*1.2</f>
        <v>12000</v>
      </c>
      <c r="G33" s="248">
        <f t="shared" si="12"/>
        <v>12000</v>
      </c>
      <c r="H33" s="249">
        <f t="shared" si="13"/>
        <v>2400</v>
      </c>
      <c r="I33" s="250">
        <v>0.2</v>
      </c>
      <c r="J33" s="247">
        <f t="shared" si="14"/>
        <v>9600</v>
      </c>
      <c r="K33" s="250">
        <v>0.8</v>
      </c>
      <c r="L33" s="247">
        <f t="shared" si="15"/>
        <v>0</v>
      </c>
      <c r="M33" s="250">
        <v>0</v>
      </c>
      <c r="N33" s="247">
        <f t="shared" si="16"/>
        <v>0</v>
      </c>
      <c r="O33" s="250">
        <v>0</v>
      </c>
      <c r="P33" s="220">
        <v>2030</v>
      </c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</row>
    <row r="34" spans="1:37" ht="15" customHeight="1" thickBot="1" x14ac:dyDescent="0.3">
      <c r="B34" s="57"/>
      <c r="C34" s="296" t="s">
        <v>0</v>
      </c>
      <c r="D34" s="297"/>
      <c r="E34" s="11">
        <f>SUM(E13:E33)</f>
        <v>1191333.3333333335</v>
      </c>
      <c r="F34" s="251">
        <f>SUM(F13:F33)</f>
        <v>1429600</v>
      </c>
      <c r="G34" s="252">
        <f>SUM(G13:G33)</f>
        <v>1390500</v>
      </c>
      <c r="H34" s="251">
        <f>SUM(H13:H33)</f>
        <v>278100</v>
      </c>
      <c r="I34" s="253">
        <f>H34/G34</f>
        <v>0.2</v>
      </c>
      <c r="J34" s="251">
        <f>SUM(J13:J33)</f>
        <v>770400</v>
      </c>
      <c r="K34" s="253">
        <f>J34/G34</f>
        <v>0.55404530744336566</v>
      </c>
      <c r="L34" s="251">
        <f>SUM(L13:L33)</f>
        <v>48000</v>
      </c>
      <c r="M34" s="254">
        <f>L34/G34</f>
        <v>3.4519956850053934E-2</v>
      </c>
      <c r="N34" s="251">
        <f>SUM(N13:N33)</f>
        <v>294000</v>
      </c>
      <c r="O34" s="255">
        <f>N34/G34</f>
        <v>0.21143473570658036</v>
      </c>
      <c r="P34" s="61"/>
      <c r="R34" s="265"/>
    </row>
    <row r="35" spans="1:37" ht="16.5" customHeight="1" x14ac:dyDescent="0.25">
      <c r="B35" s="57"/>
      <c r="C35" s="59"/>
      <c r="D35" s="57"/>
      <c r="E35" s="57"/>
      <c r="F35" s="57"/>
      <c r="G35" s="57"/>
      <c r="H35" s="57"/>
      <c r="I35" s="60"/>
      <c r="J35" s="57"/>
      <c r="K35" s="60"/>
      <c r="L35" s="57"/>
      <c r="M35" s="57"/>
      <c r="N35" s="57"/>
      <c r="O35" s="57"/>
      <c r="P35" s="57"/>
    </row>
    <row r="36" spans="1:37" ht="15.75" thickBot="1" x14ac:dyDescent="0.3"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</row>
    <row r="37" spans="1:37" ht="16.5" thickBot="1" x14ac:dyDescent="0.3">
      <c r="B37" s="57"/>
      <c r="C37" s="293" t="s">
        <v>31</v>
      </c>
      <c r="D37" s="301"/>
      <c r="E37" s="301"/>
      <c r="F37" s="301"/>
      <c r="G37" s="301"/>
      <c r="H37" s="301"/>
      <c r="I37" s="301"/>
      <c r="J37" s="301"/>
      <c r="K37" s="301"/>
      <c r="L37" s="301"/>
      <c r="M37" s="301"/>
      <c r="N37" s="301"/>
      <c r="O37" s="301"/>
      <c r="P37" s="302"/>
    </row>
    <row r="38" spans="1:37" ht="64.5" customHeight="1" thickBot="1" x14ac:dyDescent="0.3">
      <c r="A38" s="237" t="s">
        <v>222</v>
      </c>
      <c r="B38" s="2" t="s">
        <v>12</v>
      </c>
      <c r="C38" s="16" t="s">
        <v>10</v>
      </c>
      <c r="D38" s="4" t="s">
        <v>13</v>
      </c>
      <c r="E38" s="79" t="s">
        <v>14</v>
      </c>
      <c r="F38" s="21" t="s">
        <v>32</v>
      </c>
      <c r="G38" s="22" t="s">
        <v>16</v>
      </c>
      <c r="H38" s="23" t="s">
        <v>9</v>
      </c>
      <c r="I38" s="24" t="s">
        <v>17</v>
      </c>
      <c r="J38" s="24" t="s">
        <v>18</v>
      </c>
      <c r="K38" s="24" t="s">
        <v>17</v>
      </c>
      <c r="L38" s="25" t="s">
        <v>19</v>
      </c>
      <c r="M38" s="24" t="s">
        <v>17</v>
      </c>
      <c r="N38" s="23" t="s">
        <v>20</v>
      </c>
      <c r="O38" s="24" t="s">
        <v>17</v>
      </c>
      <c r="P38" s="48" t="s">
        <v>21</v>
      </c>
    </row>
    <row r="39" spans="1:37" ht="39" customHeight="1" x14ac:dyDescent="0.25">
      <c r="A39" s="238" t="s">
        <v>223</v>
      </c>
      <c r="B39" s="163" t="s">
        <v>33</v>
      </c>
      <c r="C39" s="164" t="s">
        <v>83</v>
      </c>
      <c r="D39" s="165" t="s">
        <v>28</v>
      </c>
      <c r="E39" s="166">
        <f>F39/1.2</f>
        <v>385000</v>
      </c>
      <c r="F39" s="167">
        <v>462000</v>
      </c>
      <c r="G39" s="168">
        <f>F39</f>
        <v>462000</v>
      </c>
      <c r="H39" s="169">
        <f>I39*G39</f>
        <v>92400</v>
      </c>
      <c r="I39" s="123">
        <v>0.2</v>
      </c>
      <c r="J39" s="170">
        <f>K39*G39</f>
        <v>231000</v>
      </c>
      <c r="K39" s="123">
        <v>0.5</v>
      </c>
      <c r="L39" s="98">
        <f t="shared" ref="L39:L40" si="17">G39*M39</f>
        <v>46200</v>
      </c>
      <c r="M39" s="171">
        <v>0.1</v>
      </c>
      <c r="N39" s="98">
        <f t="shared" ref="N39:N40" si="18">O39*G39</f>
        <v>92400</v>
      </c>
      <c r="O39" s="123">
        <v>0.2</v>
      </c>
      <c r="P39" s="125">
        <v>2031</v>
      </c>
    </row>
    <row r="40" spans="1:37" ht="39" customHeight="1" x14ac:dyDescent="0.25">
      <c r="A40" s="239" t="s">
        <v>223</v>
      </c>
      <c r="B40" s="37" t="s">
        <v>84</v>
      </c>
      <c r="C40" s="172" t="s">
        <v>86</v>
      </c>
      <c r="D40" s="159" t="s">
        <v>28</v>
      </c>
      <c r="E40" s="173">
        <f>F40/1.2</f>
        <v>30000</v>
      </c>
      <c r="F40" s="128">
        <v>36000</v>
      </c>
      <c r="G40" s="174">
        <f>F40</f>
        <v>36000</v>
      </c>
      <c r="H40" s="175">
        <f>I40*G40</f>
        <v>10800</v>
      </c>
      <c r="I40" s="129">
        <v>0.3</v>
      </c>
      <c r="J40" s="152">
        <f>K40*G40</f>
        <v>18000</v>
      </c>
      <c r="K40" s="129">
        <v>0.5</v>
      </c>
      <c r="L40" s="143">
        <f t="shared" si="17"/>
        <v>7200</v>
      </c>
      <c r="M40" s="129">
        <v>0.2</v>
      </c>
      <c r="N40" s="143">
        <f t="shared" si="18"/>
        <v>0</v>
      </c>
      <c r="O40" s="129">
        <v>0</v>
      </c>
      <c r="P40" s="130">
        <v>2031</v>
      </c>
    </row>
    <row r="41" spans="1:37" ht="39" customHeight="1" thickBot="1" x14ac:dyDescent="0.3">
      <c r="A41" s="240" t="s">
        <v>223</v>
      </c>
      <c r="B41" s="196" t="s">
        <v>85</v>
      </c>
      <c r="C41" s="197" t="s">
        <v>88</v>
      </c>
      <c r="D41" s="198" t="s">
        <v>87</v>
      </c>
      <c r="E41" s="199">
        <v>60000</v>
      </c>
      <c r="F41" s="200">
        <f>E41*1.2</f>
        <v>72000</v>
      </c>
      <c r="G41" s="201">
        <f>E41</f>
        <v>60000</v>
      </c>
      <c r="H41" s="202">
        <f>G41*I41</f>
        <v>30000</v>
      </c>
      <c r="I41" s="203">
        <v>0.5</v>
      </c>
      <c r="J41" s="202">
        <f>G41*K41</f>
        <v>30000</v>
      </c>
      <c r="K41" s="203">
        <v>0.5</v>
      </c>
      <c r="L41" s="113">
        <f>G41*M41</f>
        <v>0</v>
      </c>
      <c r="M41" s="204">
        <v>0</v>
      </c>
      <c r="N41" s="113">
        <f>O41*G41</f>
        <v>0</v>
      </c>
      <c r="O41" s="203">
        <v>0</v>
      </c>
      <c r="P41" s="205">
        <v>2028</v>
      </c>
      <c r="W41" s="63"/>
      <c r="X41" s="63"/>
    </row>
    <row r="42" spans="1:37" s="13" customFormat="1" ht="15.75" thickBot="1" x14ac:dyDescent="0.3">
      <c r="A42" s="59"/>
      <c r="B42" s="59"/>
      <c r="C42" s="296" t="s">
        <v>0</v>
      </c>
      <c r="D42" s="297"/>
      <c r="E42" s="85">
        <f>SUM(E39:E41)</f>
        <v>475000</v>
      </c>
      <c r="F42" s="86">
        <f>SUM(F39:F41)</f>
        <v>570000</v>
      </c>
      <c r="G42" s="87">
        <f>SUM(G39:G41)</f>
        <v>558000</v>
      </c>
      <c r="H42" s="86">
        <f>SUM(H39:H41)</f>
        <v>133200</v>
      </c>
      <c r="I42" s="89">
        <f>H42/G42</f>
        <v>0.23870967741935484</v>
      </c>
      <c r="J42" s="86">
        <f>SUM(J39:J41)</f>
        <v>279000</v>
      </c>
      <c r="K42" s="90">
        <f>J42/G42</f>
        <v>0.5</v>
      </c>
      <c r="L42" s="88">
        <f>SUM(L39:L41)</f>
        <v>53400</v>
      </c>
      <c r="M42" s="93">
        <f>L42/G42</f>
        <v>9.56989247311828E-2</v>
      </c>
      <c r="N42" s="88">
        <f>SUM(N39:N41)</f>
        <v>92400</v>
      </c>
      <c r="O42" s="96">
        <f>N42/G42</f>
        <v>0.16559139784946236</v>
      </c>
      <c r="P42" s="59"/>
      <c r="Q42" s="59"/>
      <c r="R42" s="266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</row>
    <row r="43" spans="1:37" s="13" customFormat="1" x14ac:dyDescent="0.25">
      <c r="A43" s="59"/>
      <c r="B43" s="59"/>
      <c r="C43" s="59"/>
      <c r="D43" s="59"/>
      <c r="E43" s="59"/>
      <c r="F43" s="59"/>
      <c r="G43" s="59"/>
      <c r="H43" s="59"/>
      <c r="I43" s="62"/>
      <c r="J43" s="59"/>
      <c r="K43" s="62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</row>
    <row r="44" spans="1:37" ht="15.75" thickBot="1" x14ac:dyDescent="0.3"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</row>
    <row r="45" spans="1:37" ht="16.5" thickBot="1" x14ac:dyDescent="0.3">
      <c r="B45" s="57"/>
      <c r="C45" s="293" t="s">
        <v>34</v>
      </c>
      <c r="D45" s="301"/>
      <c r="E45" s="301"/>
      <c r="F45" s="301"/>
      <c r="G45" s="301"/>
      <c r="H45" s="301"/>
      <c r="I45" s="301"/>
      <c r="J45" s="301"/>
      <c r="K45" s="301"/>
      <c r="L45" s="301"/>
      <c r="M45" s="301"/>
      <c r="N45" s="301"/>
      <c r="O45" s="301"/>
      <c r="P45" s="302"/>
    </row>
    <row r="46" spans="1:37" ht="59.25" customHeight="1" thickBot="1" x14ac:dyDescent="0.3">
      <c r="A46" s="237" t="s">
        <v>222</v>
      </c>
      <c r="B46" s="2" t="s">
        <v>12</v>
      </c>
      <c r="C46" s="16" t="s">
        <v>10</v>
      </c>
      <c r="D46" s="4" t="s">
        <v>13</v>
      </c>
      <c r="E46" s="5" t="s">
        <v>14</v>
      </c>
      <c r="F46" s="6" t="s">
        <v>32</v>
      </c>
      <c r="G46" s="7" t="s">
        <v>16</v>
      </c>
      <c r="H46" s="8" t="s">
        <v>9</v>
      </c>
      <c r="I46" s="9" t="s">
        <v>17</v>
      </c>
      <c r="J46" s="9" t="s">
        <v>18</v>
      </c>
      <c r="K46" s="9" t="s">
        <v>17</v>
      </c>
      <c r="L46" s="10" t="s">
        <v>19</v>
      </c>
      <c r="M46" s="9" t="s">
        <v>17</v>
      </c>
      <c r="N46" s="8" t="s">
        <v>59</v>
      </c>
      <c r="O46" s="9" t="s">
        <v>17</v>
      </c>
      <c r="P46" s="19" t="s">
        <v>21</v>
      </c>
    </row>
    <row r="47" spans="1:37" ht="40.5" customHeight="1" x14ac:dyDescent="0.25">
      <c r="A47" s="232" t="s">
        <v>223</v>
      </c>
      <c r="B47" s="131" t="s">
        <v>89</v>
      </c>
      <c r="C47" s="155" t="s">
        <v>93</v>
      </c>
      <c r="D47" s="133" t="s">
        <v>23</v>
      </c>
      <c r="E47" s="134">
        <f>F47/1.2</f>
        <v>5000</v>
      </c>
      <c r="F47" s="135">
        <v>6000</v>
      </c>
      <c r="G47" s="156">
        <f>F47</f>
        <v>6000</v>
      </c>
      <c r="H47" s="136">
        <f>G47*I47</f>
        <v>6000</v>
      </c>
      <c r="I47" s="137">
        <v>1</v>
      </c>
      <c r="J47" s="136">
        <f>G47*K47</f>
        <v>0</v>
      </c>
      <c r="K47" s="137">
        <v>0</v>
      </c>
      <c r="L47" s="136">
        <f t="shared" ref="L47:L59" si="19">G47*M47</f>
        <v>0</v>
      </c>
      <c r="M47" s="138">
        <v>0</v>
      </c>
      <c r="N47" s="136">
        <f t="shared" ref="N47:N59" si="20">O47*G47</f>
        <v>0</v>
      </c>
      <c r="O47" s="157">
        <v>0</v>
      </c>
      <c r="P47" s="139">
        <v>2031</v>
      </c>
    </row>
    <row r="48" spans="1:37" ht="40.5" customHeight="1" x14ac:dyDescent="0.25">
      <c r="A48" s="233" t="s">
        <v>223</v>
      </c>
      <c r="B48" s="17" t="s">
        <v>35</v>
      </c>
      <c r="C48" s="158" t="s">
        <v>94</v>
      </c>
      <c r="D48" s="159" t="s">
        <v>28</v>
      </c>
      <c r="E48" s="141">
        <f>F48/1.2</f>
        <v>0</v>
      </c>
      <c r="F48" s="142">
        <v>0</v>
      </c>
      <c r="G48" s="160">
        <f>F48</f>
        <v>0</v>
      </c>
      <c r="H48" s="143">
        <f>G48*I48</f>
        <v>0</v>
      </c>
      <c r="I48" s="144">
        <v>1</v>
      </c>
      <c r="J48" s="143">
        <f>G48*K48</f>
        <v>0</v>
      </c>
      <c r="K48" s="144">
        <v>0</v>
      </c>
      <c r="L48" s="143">
        <f t="shared" si="19"/>
        <v>0</v>
      </c>
      <c r="M48" s="145">
        <v>0</v>
      </c>
      <c r="N48" s="143">
        <f t="shared" si="20"/>
        <v>0</v>
      </c>
      <c r="O48" s="161">
        <v>0</v>
      </c>
      <c r="P48" s="146">
        <v>2031</v>
      </c>
    </row>
    <row r="49" spans="1:16" ht="40.5" customHeight="1" x14ac:dyDescent="0.25">
      <c r="A49" s="233" t="s">
        <v>223</v>
      </c>
      <c r="B49" s="17" t="s">
        <v>36</v>
      </c>
      <c r="C49" s="158" t="s">
        <v>95</v>
      </c>
      <c r="D49" s="18" t="s">
        <v>71</v>
      </c>
      <c r="E49" s="141">
        <f>F49/1.2</f>
        <v>66666.666666666672</v>
      </c>
      <c r="F49" s="142">
        <v>80000</v>
      </c>
      <c r="G49" s="160">
        <f>F49</f>
        <v>80000</v>
      </c>
      <c r="H49" s="143">
        <f>G49*I49</f>
        <v>80000</v>
      </c>
      <c r="I49" s="144">
        <v>1</v>
      </c>
      <c r="J49" s="143">
        <f t="shared" ref="J49:J59" si="21">K49*G49</f>
        <v>0</v>
      </c>
      <c r="K49" s="144">
        <v>0</v>
      </c>
      <c r="L49" s="143">
        <f t="shared" si="19"/>
        <v>0</v>
      </c>
      <c r="M49" s="145">
        <v>0</v>
      </c>
      <c r="N49" s="143">
        <f t="shared" si="20"/>
        <v>0</v>
      </c>
      <c r="O49" s="161">
        <v>0</v>
      </c>
      <c r="P49" s="146">
        <v>2031</v>
      </c>
    </row>
    <row r="50" spans="1:16" ht="40.5" customHeight="1" x14ac:dyDescent="0.25">
      <c r="A50" s="233" t="s">
        <v>223</v>
      </c>
      <c r="B50" s="17" t="s">
        <v>37</v>
      </c>
      <c r="C50" s="158" t="s">
        <v>95</v>
      </c>
      <c r="D50" s="162" t="s">
        <v>77</v>
      </c>
      <c r="E50" s="141">
        <f>F50/1.2</f>
        <v>16666.666666666668</v>
      </c>
      <c r="F50" s="142">
        <v>20000</v>
      </c>
      <c r="G50" s="160">
        <f>F50</f>
        <v>20000</v>
      </c>
      <c r="H50" s="143">
        <f>G50*I50</f>
        <v>20000</v>
      </c>
      <c r="I50" s="144">
        <v>1</v>
      </c>
      <c r="J50" s="143">
        <f t="shared" si="21"/>
        <v>0</v>
      </c>
      <c r="K50" s="144">
        <v>0</v>
      </c>
      <c r="L50" s="143">
        <f t="shared" si="19"/>
        <v>0</v>
      </c>
      <c r="M50" s="145">
        <v>0</v>
      </c>
      <c r="N50" s="143">
        <f t="shared" si="20"/>
        <v>0</v>
      </c>
      <c r="O50" s="161">
        <v>0</v>
      </c>
      <c r="P50" s="146">
        <v>2028</v>
      </c>
    </row>
    <row r="51" spans="1:16" ht="40.5" customHeight="1" x14ac:dyDescent="0.25">
      <c r="A51" s="233" t="s">
        <v>224</v>
      </c>
      <c r="B51" s="17" t="s">
        <v>90</v>
      </c>
      <c r="C51" s="101" t="s">
        <v>96</v>
      </c>
      <c r="D51" s="80" t="s">
        <v>3</v>
      </c>
      <c r="E51" s="141">
        <v>0</v>
      </c>
      <c r="F51" s="94">
        <f>E51*1.2</f>
        <v>0</v>
      </c>
      <c r="G51" s="160">
        <f t="shared" ref="G51:G52" si="22">F51</f>
        <v>0</v>
      </c>
      <c r="H51" s="143">
        <f t="shared" ref="H51:H58" si="23">G51*I51</f>
        <v>0</v>
      </c>
      <c r="I51" s="144">
        <v>1</v>
      </c>
      <c r="J51" s="143">
        <f t="shared" si="21"/>
        <v>0</v>
      </c>
      <c r="K51" s="144">
        <v>0</v>
      </c>
      <c r="L51" s="143">
        <f t="shared" si="19"/>
        <v>0</v>
      </c>
      <c r="M51" s="145">
        <v>0</v>
      </c>
      <c r="N51" s="143">
        <f t="shared" si="20"/>
        <v>0</v>
      </c>
      <c r="O51" s="161">
        <v>0</v>
      </c>
      <c r="P51" s="81">
        <v>2031</v>
      </c>
    </row>
    <row r="52" spans="1:16" ht="40.5" customHeight="1" x14ac:dyDescent="0.25">
      <c r="A52" s="233" t="s">
        <v>223</v>
      </c>
      <c r="B52" s="17" t="s">
        <v>91</v>
      </c>
      <c r="C52" s="101" t="s">
        <v>99</v>
      </c>
      <c r="D52" s="80" t="s">
        <v>43</v>
      </c>
      <c r="E52" s="141">
        <v>0</v>
      </c>
      <c r="F52" s="94">
        <v>0</v>
      </c>
      <c r="G52" s="160">
        <f t="shared" si="22"/>
        <v>0</v>
      </c>
      <c r="H52" s="143">
        <f t="shared" si="23"/>
        <v>0</v>
      </c>
      <c r="I52" s="144">
        <v>1</v>
      </c>
      <c r="J52" s="143">
        <f t="shared" si="21"/>
        <v>0</v>
      </c>
      <c r="K52" s="144">
        <v>0</v>
      </c>
      <c r="L52" s="143">
        <f t="shared" si="19"/>
        <v>0</v>
      </c>
      <c r="M52" s="145">
        <v>0</v>
      </c>
      <c r="N52" s="143">
        <f t="shared" si="20"/>
        <v>0</v>
      </c>
      <c r="O52" s="161">
        <v>0</v>
      </c>
      <c r="P52" s="81">
        <v>2028</v>
      </c>
    </row>
    <row r="53" spans="1:16" ht="40.5" customHeight="1" x14ac:dyDescent="0.25">
      <c r="A53" s="233" t="s">
        <v>223</v>
      </c>
      <c r="B53" s="17" t="s">
        <v>92</v>
      </c>
      <c r="C53" s="101" t="s">
        <v>100</v>
      </c>
      <c r="D53" s="80" t="s">
        <v>43</v>
      </c>
      <c r="E53" s="97">
        <v>30000</v>
      </c>
      <c r="F53" s="94">
        <f>E53*1.2</f>
        <v>36000</v>
      </c>
      <c r="G53" s="102">
        <f>E53</f>
        <v>30000</v>
      </c>
      <c r="H53" s="98">
        <f t="shared" si="23"/>
        <v>30000</v>
      </c>
      <c r="I53" s="99">
        <v>1</v>
      </c>
      <c r="J53" s="98">
        <f t="shared" si="21"/>
        <v>0</v>
      </c>
      <c r="K53" s="99">
        <v>0</v>
      </c>
      <c r="L53" s="98">
        <f t="shared" si="19"/>
        <v>0</v>
      </c>
      <c r="M53" s="100">
        <v>0</v>
      </c>
      <c r="N53" s="98">
        <f t="shared" si="20"/>
        <v>0</v>
      </c>
      <c r="O53" s="103">
        <v>0</v>
      </c>
      <c r="P53" s="81">
        <v>2028</v>
      </c>
    </row>
    <row r="54" spans="1:16" ht="40.5" customHeight="1" x14ac:dyDescent="0.25">
      <c r="A54" s="233" t="s">
        <v>225</v>
      </c>
      <c r="B54" s="17" t="s">
        <v>97</v>
      </c>
      <c r="C54" s="101" t="s">
        <v>102</v>
      </c>
      <c r="D54" s="80" t="s">
        <v>101</v>
      </c>
      <c r="E54" s="97">
        <f>F54/1.2</f>
        <v>54166.666666666672</v>
      </c>
      <c r="F54" s="94">
        <v>65000</v>
      </c>
      <c r="G54" s="102">
        <f t="shared" ref="G54:G59" si="24">F54</f>
        <v>65000</v>
      </c>
      <c r="H54" s="98">
        <f t="shared" si="23"/>
        <v>65000</v>
      </c>
      <c r="I54" s="99">
        <v>1</v>
      </c>
      <c r="J54" s="98">
        <f t="shared" si="21"/>
        <v>0</v>
      </c>
      <c r="K54" s="99">
        <v>0</v>
      </c>
      <c r="L54" s="98">
        <f t="shared" si="19"/>
        <v>0</v>
      </c>
      <c r="M54" s="100">
        <v>0</v>
      </c>
      <c r="N54" s="98">
        <f t="shared" si="20"/>
        <v>0</v>
      </c>
      <c r="O54" s="103">
        <v>0</v>
      </c>
      <c r="P54" s="81">
        <v>2028</v>
      </c>
    </row>
    <row r="55" spans="1:16" ht="40.5" customHeight="1" x14ac:dyDescent="0.25">
      <c r="A55" s="233" t="s">
        <v>224</v>
      </c>
      <c r="B55" s="17" t="s">
        <v>98</v>
      </c>
      <c r="C55" s="101" t="s">
        <v>95</v>
      </c>
      <c r="D55" s="80" t="s">
        <v>105</v>
      </c>
      <c r="E55" s="97">
        <f>F55/1.2</f>
        <v>54166.666666666672</v>
      </c>
      <c r="F55" s="94">
        <v>65000</v>
      </c>
      <c r="G55" s="102">
        <f t="shared" si="24"/>
        <v>65000</v>
      </c>
      <c r="H55" s="98">
        <f t="shared" si="23"/>
        <v>65000</v>
      </c>
      <c r="I55" s="99">
        <v>1</v>
      </c>
      <c r="J55" s="98">
        <f t="shared" si="21"/>
        <v>0</v>
      </c>
      <c r="K55" s="99">
        <v>0</v>
      </c>
      <c r="L55" s="98">
        <f t="shared" si="19"/>
        <v>0</v>
      </c>
      <c r="M55" s="100">
        <v>0</v>
      </c>
      <c r="N55" s="98">
        <f t="shared" si="20"/>
        <v>0</v>
      </c>
      <c r="O55" s="103">
        <v>0</v>
      </c>
      <c r="P55" s="81">
        <v>2028</v>
      </c>
    </row>
    <row r="56" spans="1:16" ht="40.5" customHeight="1" x14ac:dyDescent="0.25">
      <c r="A56" s="233" t="s">
        <v>223</v>
      </c>
      <c r="B56" s="17" t="s">
        <v>103</v>
      </c>
      <c r="C56" s="101" t="s">
        <v>106</v>
      </c>
      <c r="D56" s="80" t="s">
        <v>87</v>
      </c>
      <c r="E56" s="97">
        <v>0</v>
      </c>
      <c r="F56" s="94">
        <v>0</v>
      </c>
      <c r="G56" s="102">
        <f t="shared" si="24"/>
        <v>0</v>
      </c>
      <c r="H56" s="98">
        <f t="shared" si="23"/>
        <v>0</v>
      </c>
      <c r="I56" s="99">
        <v>1</v>
      </c>
      <c r="J56" s="98">
        <f t="shared" si="21"/>
        <v>0</v>
      </c>
      <c r="K56" s="99">
        <v>0</v>
      </c>
      <c r="L56" s="98">
        <f t="shared" si="19"/>
        <v>0</v>
      </c>
      <c r="M56" s="100">
        <v>0</v>
      </c>
      <c r="N56" s="98">
        <f t="shared" si="20"/>
        <v>0</v>
      </c>
      <c r="O56" s="103">
        <v>0</v>
      </c>
      <c r="P56" s="81">
        <v>2031</v>
      </c>
    </row>
    <row r="57" spans="1:16" ht="40.5" customHeight="1" x14ac:dyDescent="0.25">
      <c r="A57" s="233" t="s">
        <v>223</v>
      </c>
      <c r="B57" s="17" t="s">
        <v>104</v>
      </c>
      <c r="C57" s="101" t="s">
        <v>163</v>
      </c>
      <c r="D57" s="80" t="s">
        <v>162</v>
      </c>
      <c r="E57" s="97">
        <f>F57/1.2</f>
        <v>12500</v>
      </c>
      <c r="F57" s="94">
        <v>15000</v>
      </c>
      <c r="G57" s="102">
        <f t="shared" si="24"/>
        <v>15000</v>
      </c>
      <c r="H57" s="98">
        <f t="shared" si="23"/>
        <v>15000</v>
      </c>
      <c r="I57" s="99">
        <v>1</v>
      </c>
      <c r="J57" s="98">
        <f t="shared" si="21"/>
        <v>0</v>
      </c>
      <c r="K57" s="99">
        <v>0</v>
      </c>
      <c r="L57" s="98">
        <f t="shared" si="19"/>
        <v>0</v>
      </c>
      <c r="M57" s="100">
        <v>0</v>
      </c>
      <c r="N57" s="98">
        <f t="shared" si="20"/>
        <v>0</v>
      </c>
      <c r="O57" s="103">
        <v>0</v>
      </c>
      <c r="P57" s="81">
        <v>2031</v>
      </c>
    </row>
    <row r="58" spans="1:16" ht="40.5" customHeight="1" x14ac:dyDescent="0.25">
      <c r="A58" s="233" t="s">
        <v>223</v>
      </c>
      <c r="B58" s="17" t="s">
        <v>144</v>
      </c>
      <c r="C58" s="101" t="s">
        <v>172</v>
      </c>
      <c r="D58" s="80" t="s">
        <v>173</v>
      </c>
      <c r="E58" s="97">
        <f>F58/1.2</f>
        <v>4166.666666666667</v>
      </c>
      <c r="F58" s="94">
        <v>5000</v>
      </c>
      <c r="G58" s="102">
        <f t="shared" si="24"/>
        <v>5000</v>
      </c>
      <c r="H58" s="98">
        <f t="shared" si="23"/>
        <v>5000</v>
      </c>
      <c r="I58" s="99">
        <v>1</v>
      </c>
      <c r="J58" s="98">
        <f t="shared" si="21"/>
        <v>0</v>
      </c>
      <c r="K58" s="99">
        <v>0</v>
      </c>
      <c r="L58" s="98">
        <f t="shared" si="19"/>
        <v>0</v>
      </c>
      <c r="M58" s="100">
        <v>0</v>
      </c>
      <c r="N58" s="98">
        <f t="shared" si="20"/>
        <v>0</v>
      </c>
      <c r="O58" s="103">
        <v>0</v>
      </c>
      <c r="P58" s="81">
        <v>2028</v>
      </c>
    </row>
    <row r="59" spans="1:16" ht="40.5" customHeight="1" x14ac:dyDescent="0.25">
      <c r="A59" s="233" t="s">
        <v>223</v>
      </c>
      <c r="B59" s="17" t="s">
        <v>170</v>
      </c>
      <c r="C59" s="101" t="s">
        <v>106</v>
      </c>
      <c r="D59" s="80" t="s">
        <v>173</v>
      </c>
      <c r="E59" s="97">
        <f>F59/1.2</f>
        <v>0</v>
      </c>
      <c r="F59" s="94">
        <v>0</v>
      </c>
      <c r="G59" s="102">
        <f t="shared" si="24"/>
        <v>0</v>
      </c>
      <c r="H59" s="98">
        <v>0</v>
      </c>
      <c r="I59" s="99">
        <v>1</v>
      </c>
      <c r="J59" s="98">
        <f t="shared" si="21"/>
        <v>0</v>
      </c>
      <c r="K59" s="99">
        <v>0</v>
      </c>
      <c r="L59" s="98">
        <f t="shared" si="19"/>
        <v>0</v>
      </c>
      <c r="M59" s="100">
        <v>0</v>
      </c>
      <c r="N59" s="98">
        <f t="shared" si="20"/>
        <v>0</v>
      </c>
      <c r="O59" s="103">
        <v>0</v>
      </c>
      <c r="P59" s="81">
        <v>2031</v>
      </c>
    </row>
    <row r="60" spans="1:16" ht="40.5" customHeight="1" x14ac:dyDescent="0.25">
      <c r="A60" s="233" t="s">
        <v>223</v>
      </c>
      <c r="B60" s="17" t="s">
        <v>171</v>
      </c>
      <c r="C60" s="101" t="s">
        <v>180</v>
      </c>
      <c r="D60" s="80" t="s">
        <v>173</v>
      </c>
      <c r="E60" s="97">
        <v>0</v>
      </c>
      <c r="F60" s="94">
        <v>0</v>
      </c>
      <c r="G60" s="102">
        <v>0</v>
      </c>
      <c r="H60" s="98">
        <v>0</v>
      </c>
      <c r="I60" s="99">
        <v>1</v>
      </c>
      <c r="J60" s="98">
        <f>K60*G60</f>
        <v>0</v>
      </c>
      <c r="K60" s="99">
        <v>1</v>
      </c>
      <c r="L60" s="98">
        <f>M60*G60</f>
        <v>0</v>
      </c>
      <c r="M60" s="100">
        <v>1</v>
      </c>
      <c r="N60" s="98">
        <f>O60*G60</f>
        <v>0</v>
      </c>
      <c r="O60" s="103">
        <v>0</v>
      </c>
      <c r="P60" s="81">
        <v>2031</v>
      </c>
    </row>
    <row r="61" spans="1:16" ht="40.5" customHeight="1" x14ac:dyDescent="0.25">
      <c r="A61" s="233" t="s">
        <v>225</v>
      </c>
      <c r="B61" s="17" t="s">
        <v>178</v>
      </c>
      <c r="C61" s="101" t="s">
        <v>106</v>
      </c>
      <c r="D61" s="80" t="s">
        <v>177</v>
      </c>
      <c r="E61" s="97">
        <v>0</v>
      </c>
      <c r="F61" s="94">
        <v>0</v>
      </c>
      <c r="G61" s="102">
        <v>0</v>
      </c>
      <c r="H61" s="98">
        <v>0</v>
      </c>
      <c r="I61" s="99">
        <v>1</v>
      </c>
      <c r="J61" s="98">
        <v>0</v>
      </c>
      <c r="K61" s="99">
        <v>0</v>
      </c>
      <c r="L61" s="98">
        <v>0</v>
      </c>
      <c r="M61" s="100">
        <v>0</v>
      </c>
      <c r="N61" s="98">
        <v>0</v>
      </c>
      <c r="O61" s="103">
        <v>0</v>
      </c>
      <c r="P61" s="81">
        <v>2031</v>
      </c>
    </row>
    <row r="62" spans="1:16" ht="40.5" customHeight="1" x14ac:dyDescent="0.25">
      <c r="A62" s="233" t="s">
        <v>225</v>
      </c>
      <c r="B62" s="17" t="s">
        <v>179</v>
      </c>
      <c r="C62" s="101" t="s">
        <v>180</v>
      </c>
      <c r="D62" s="80" t="s">
        <v>177</v>
      </c>
      <c r="E62" s="97">
        <v>0</v>
      </c>
      <c r="F62" s="94">
        <v>0</v>
      </c>
      <c r="G62" s="102">
        <v>0</v>
      </c>
      <c r="H62" s="98">
        <v>0</v>
      </c>
      <c r="I62" s="99">
        <v>1</v>
      </c>
      <c r="J62" s="98">
        <v>0</v>
      </c>
      <c r="K62" s="99">
        <v>1</v>
      </c>
      <c r="L62" s="98">
        <v>0</v>
      </c>
      <c r="M62" s="100">
        <v>1</v>
      </c>
      <c r="N62" s="98">
        <v>0</v>
      </c>
      <c r="O62" s="103">
        <v>0</v>
      </c>
      <c r="P62" s="81">
        <v>2031</v>
      </c>
    </row>
    <row r="63" spans="1:16" ht="39" customHeight="1" x14ac:dyDescent="0.25">
      <c r="A63" s="233" t="s">
        <v>224</v>
      </c>
      <c r="B63" s="17" t="s">
        <v>181</v>
      </c>
      <c r="C63" s="182" t="s">
        <v>95</v>
      </c>
      <c r="D63" s="18" t="s">
        <v>193</v>
      </c>
      <c r="E63" s="180">
        <f>F63/1.2</f>
        <v>66666.666666666672</v>
      </c>
      <c r="F63" s="142">
        <v>80000</v>
      </c>
      <c r="G63" s="160">
        <f>F63</f>
        <v>80000</v>
      </c>
      <c r="H63" s="143">
        <f>I63*G63</f>
        <v>80000</v>
      </c>
      <c r="I63" s="144">
        <v>1</v>
      </c>
      <c r="J63" s="142">
        <f>K63*G63</f>
        <v>0</v>
      </c>
      <c r="K63" s="144">
        <v>0</v>
      </c>
      <c r="L63" s="142">
        <f>M63*G63</f>
        <v>0</v>
      </c>
      <c r="M63" s="144">
        <v>0</v>
      </c>
      <c r="N63" s="142">
        <f>O63*G63</f>
        <v>0</v>
      </c>
      <c r="O63" s="144">
        <v>0</v>
      </c>
      <c r="P63" s="146">
        <v>2031</v>
      </c>
    </row>
    <row r="64" spans="1:16" ht="39" customHeight="1" x14ac:dyDescent="0.25">
      <c r="A64" s="258" t="s">
        <v>224</v>
      </c>
      <c r="B64" s="43" t="s">
        <v>214</v>
      </c>
      <c r="C64" s="259" t="s">
        <v>95</v>
      </c>
      <c r="D64" s="80" t="s">
        <v>211</v>
      </c>
      <c r="E64" s="260">
        <v>54000</v>
      </c>
      <c r="F64" s="94">
        <v>64800</v>
      </c>
      <c r="G64" s="102">
        <v>54000</v>
      </c>
      <c r="H64" s="143">
        <v>54000</v>
      </c>
      <c r="I64" s="144">
        <v>1</v>
      </c>
      <c r="J64" s="142">
        <v>0</v>
      </c>
      <c r="K64" s="144">
        <v>0</v>
      </c>
      <c r="L64" s="142">
        <v>0</v>
      </c>
      <c r="M64" s="144">
        <v>0</v>
      </c>
      <c r="N64" s="142">
        <v>0</v>
      </c>
      <c r="O64" s="144">
        <v>0</v>
      </c>
      <c r="P64" s="146">
        <v>2031</v>
      </c>
    </row>
    <row r="65" spans="1:37" s="218" customFormat="1" ht="40.5" customHeight="1" thickBot="1" x14ac:dyDescent="0.3">
      <c r="A65" s="241" t="s">
        <v>223</v>
      </c>
      <c r="B65" s="221" t="s">
        <v>228</v>
      </c>
      <c r="C65" s="222" t="s">
        <v>229</v>
      </c>
      <c r="D65" s="198" t="s">
        <v>87</v>
      </c>
      <c r="E65" s="223">
        <v>0</v>
      </c>
      <c r="F65" s="200">
        <v>0</v>
      </c>
      <c r="G65" s="201">
        <v>0</v>
      </c>
      <c r="H65" s="110">
        <f>I65*G65</f>
        <v>0</v>
      </c>
      <c r="I65" s="111">
        <v>1</v>
      </c>
      <c r="J65" s="108">
        <f>K65*G65</f>
        <v>0</v>
      </c>
      <c r="K65" s="111">
        <v>0</v>
      </c>
      <c r="L65" s="108">
        <f>M65*G65</f>
        <v>0</v>
      </c>
      <c r="M65" s="111">
        <v>0</v>
      </c>
      <c r="N65" s="108">
        <f>O65*G65</f>
        <v>0</v>
      </c>
      <c r="O65" s="111">
        <v>0</v>
      </c>
      <c r="P65" s="112">
        <v>2031</v>
      </c>
      <c r="Q65" s="264"/>
      <c r="R65" s="264"/>
      <c r="S65" s="264"/>
      <c r="T65" s="264"/>
      <c r="U65" s="264"/>
      <c r="V65" s="264"/>
      <c r="W65" s="264"/>
      <c r="X65" s="264"/>
      <c r="Y65" s="264"/>
      <c r="Z65" s="264"/>
      <c r="AA65" s="264"/>
      <c r="AB65" s="264"/>
      <c r="AC65" s="264"/>
      <c r="AD65" s="264"/>
      <c r="AE65" s="264"/>
      <c r="AF65" s="264"/>
      <c r="AG65" s="264"/>
      <c r="AH65" s="264"/>
      <c r="AI65" s="264"/>
      <c r="AJ65" s="264"/>
      <c r="AK65" s="264"/>
    </row>
    <row r="66" spans="1:37" s="13" customFormat="1" ht="15.75" thickBot="1" x14ac:dyDescent="0.3">
      <c r="A66" s="59"/>
      <c r="B66" s="59"/>
      <c r="C66" s="296" t="s">
        <v>0</v>
      </c>
      <c r="D66" s="297"/>
      <c r="E66" s="85">
        <f>SUM(E47:E65)</f>
        <v>364000</v>
      </c>
      <c r="F66" s="86">
        <f>SUM(F47:F65)</f>
        <v>436800</v>
      </c>
      <c r="G66" s="87">
        <f>SUM(G47:G65)</f>
        <v>420000</v>
      </c>
      <c r="H66" s="86">
        <f>SUM(H47:H65)</f>
        <v>420000</v>
      </c>
      <c r="I66" s="90">
        <f>H66/G66</f>
        <v>1</v>
      </c>
      <c r="J66" s="86">
        <f>SUM(J47:J65)</f>
        <v>0</v>
      </c>
      <c r="K66" s="90">
        <f>J66/G66</f>
        <v>0</v>
      </c>
      <c r="L66" s="88">
        <f>SUM(L47:L65)</f>
        <v>0</v>
      </c>
      <c r="M66" s="95">
        <f>L66/G66</f>
        <v>0</v>
      </c>
      <c r="N66" s="88">
        <f>SUM(N47:N65)</f>
        <v>0</v>
      </c>
      <c r="O66" s="96">
        <f>N66/G66</f>
        <v>0</v>
      </c>
      <c r="P66" s="59"/>
      <c r="Q66" s="59"/>
      <c r="R66" s="62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</row>
    <row r="67" spans="1:37" x14ac:dyDescent="0.25"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</row>
    <row r="68" spans="1:37" ht="15.75" thickBot="1" x14ac:dyDescent="0.3"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</row>
    <row r="69" spans="1:37" ht="16.5" thickBot="1" x14ac:dyDescent="0.3">
      <c r="B69" s="57"/>
      <c r="C69" s="293" t="s">
        <v>38</v>
      </c>
      <c r="D69" s="294"/>
      <c r="E69" s="294"/>
      <c r="F69" s="294"/>
      <c r="G69" s="294"/>
      <c r="H69" s="294"/>
      <c r="I69" s="294"/>
      <c r="J69" s="294"/>
      <c r="K69" s="294"/>
      <c r="L69" s="294"/>
      <c r="M69" s="294"/>
      <c r="N69" s="294"/>
      <c r="O69" s="294"/>
      <c r="P69" s="295"/>
    </row>
    <row r="70" spans="1:37" ht="66.75" customHeight="1" thickBot="1" x14ac:dyDescent="0.3">
      <c r="A70" s="237" t="s">
        <v>222</v>
      </c>
      <c r="B70" s="2" t="s">
        <v>12</v>
      </c>
      <c r="C70" s="3" t="s">
        <v>10</v>
      </c>
      <c r="D70" s="4" t="s">
        <v>13</v>
      </c>
      <c r="E70" s="5" t="s">
        <v>14</v>
      </c>
      <c r="F70" s="6" t="s">
        <v>32</v>
      </c>
      <c r="G70" s="7" t="s">
        <v>16</v>
      </c>
      <c r="H70" s="8" t="s">
        <v>9</v>
      </c>
      <c r="I70" s="9" t="s">
        <v>17</v>
      </c>
      <c r="J70" s="9" t="s">
        <v>18</v>
      </c>
      <c r="K70" s="9" t="s">
        <v>17</v>
      </c>
      <c r="L70" s="10" t="s">
        <v>19</v>
      </c>
      <c r="M70" s="9" t="s">
        <v>17</v>
      </c>
      <c r="N70" s="8" t="s">
        <v>20</v>
      </c>
      <c r="O70" s="9" t="s">
        <v>17</v>
      </c>
      <c r="P70" s="19" t="s">
        <v>21</v>
      </c>
    </row>
    <row r="71" spans="1:37" ht="40.5" customHeight="1" x14ac:dyDescent="0.25">
      <c r="A71" s="232" t="s">
        <v>223</v>
      </c>
      <c r="B71" s="131" t="s">
        <v>39</v>
      </c>
      <c r="C71" s="150" t="s">
        <v>107</v>
      </c>
      <c r="D71" s="133" t="s">
        <v>28</v>
      </c>
      <c r="E71" s="134">
        <v>0</v>
      </c>
      <c r="F71" s="135">
        <v>0</v>
      </c>
      <c r="G71" s="136">
        <f>F71</f>
        <v>0</v>
      </c>
      <c r="H71" s="136">
        <f>G71*I71</f>
        <v>0</v>
      </c>
      <c r="I71" s="137">
        <v>1</v>
      </c>
      <c r="J71" s="136">
        <f>K71*G71</f>
        <v>0</v>
      </c>
      <c r="K71" s="137">
        <v>0</v>
      </c>
      <c r="L71" s="136">
        <f>M71*G71</f>
        <v>0</v>
      </c>
      <c r="M71" s="138">
        <v>0</v>
      </c>
      <c r="N71" s="136">
        <f>O71*F71</f>
        <v>0</v>
      </c>
      <c r="O71" s="137">
        <v>0</v>
      </c>
      <c r="P71" s="139">
        <v>2031</v>
      </c>
    </row>
    <row r="72" spans="1:37" ht="40.5" customHeight="1" x14ac:dyDescent="0.25">
      <c r="A72" s="233" t="s">
        <v>223</v>
      </c>
      <c r="B72" s="17" t="s">
        <v>40</v>
      </c>
      <c r="C72" s="91" t="s">
        <v>226</v>
      </c>
      <c r="D72" s="18" t="s">
        <v>71</v>
      </c>
      <c r="E72" s="141">
        <v>100000</v>
      </c>
      <c r="F72" s="142">
        <f>E72*1.2</f>
        <v>120000</v>
      </c>
      <c r="G72" s="143">
        <f>F72</f>
        <v>120000</v>
      </c>
      <c r="H72" s="143">
        <f>I72*G72</f>
        <v>24000</v>
      </c>
      <c r="I72" s="144">
        <v>0.2</v>
      </c>
      <c r="J72" s="143">
        <f>K72*G72</f>
        <v>60000</v>
      </c>
      <c r="K72" s="144">
        <v>0.5</v>
      </c>
      <c r="L72" s="143">
        <f>M72*G72</f>
        <v>0</v>
      </c>
      <c r="M72" s="145">
        <v>0</v>
      </c>
      <c r="N72" s="143">
        <f>O72*F72</f>
        <v>36000</v>
      </c>
      <c r="O72" s="144">
        <v>0.3</v>
      </c>
      <c r="P72" s="146">
        <v>2028</v>
      </c>
    </row>
    <row r="73" spans="1:37" ht="40.5" customHeight="1" x14ac:dyDescent="0.25">
      <c r="A73" s="233" t="s">
        <v>225</v>
      </c>
      <c r="B73" s="17" t="s">
        <v>41</v>
      </c>
      <c r="C73" s="91" t="s">
        <v>110</v>
      </c>
      <c r="D73" s="18" t="s">
        <v>108</v>
      </c>
      <c r="E73" s="97">
        <f>F73/1.2</f>
        <v>8333.3333333333339</v>
      </c>
      <c r="F73" s="94">
        <v>10000</v>
      </c>
      <c r="G73" s="98">
        <f>F73</f>
        <v>10000</v>
      </c>
      <c r="H73" s="143">
        <f t="shared" ref="H73:H77" si="25">I73*G73</f>
        <v>0</v>
      </c>
      <c r="I73" s="99">
        <v>0</v>
      </c>
      <c r="J73" s="143">
        <f t="shared" ref="J73:J74" si="26">K73*G73</f>
        <v>10000</v>
      </c>
      <c r="K73" s="99">
        <v>1</v>
      </c>
      <c r="L73" s="143">
        <f t="shared" ref="L73:L75" si="27">M73*G73</f>
        <v>0</v>
      </c>
      <c r="M73" s="100">
        <v>0</v>
      </c>
      <c r="N73" s="143">
        <f t="shared" ref="N73:N74" si="28">O73*F73</f>
        <v>0</v>
      </c>
      <c r="O73" s="99">
        <v>0</v>
      </c>
      <c r="P73" s="81">
        <v>2031</v>
      </c>
    </row>
    <row r="74" spans="1:37" ht="40.5" customHeight="1" x14ac:dyDescent="0.25">
      <c r="A74" s="233" t="s">
        <v>225</v>
      </c>
      <c r="B74" s="17" t="s">
        <v>109</v>
      </c>
      <c r="C74" s="91" t="s">
        <v>111</v>
      </c>
      <c r="D74" s="18" t="s">
        <v>108</v>
      </c>
      <c r="E74" s="97">
        <f>F74/1.2</f>
        <v>66666.666666666672</v>
      </c>
      <c r="F74" s="94">
        <v>80000</v>
      </c>
      <c r="G74" s="98">
        <f>F74</f>
        <v>80000</v>
      </c>
      <c r="H74" s="143">
        <f t="shared" si="25"/>
        <v>0</v>
      </c>
      <c r="I74" s="99">
        <v>0</v>
      </c>
      <c r="J74" s="143">
        <f t="shared" si="26"/>
        <v>80000</v>
      </c>
      <c r="K74" s="99">
        <v>1</v>
      </c>
      <c r="L74" s="143">
        <f t="shared" si="27"/>
        <v>0</v>
      </c>
      <c r="M74" s="100">
        <v>0</v>
      </c>
      <c r="N74" s="143">
        <f t="shared" si="28"/>
        <v>0</v>
      </c>
      <c r="O74" s="99">
        <v>0</v>
      </c>
      <c r="P74" s="81">
        <v>2031</v>
      </c>
    </row>
    <row r="75" spans="1:37" ht="40.5" customHeight="1" x14ac:dyDescent="0.25">
      <c r="A75" s="233" t="s">
        <v>223</v>
      </c>
      <c r="B75" s="17" t="s">
        <v>164</v>
      </c>
      <c r="C75" s="91" t="s">
        <v>227</v>
      </c>
      <c r="D75" s="18" t="s">
        <v>162</v>
      </c>
      <c r="E75" s="97">
        <v>160000</v>
      </c>
      <c r="F75" s="94">
        <f>E75*1.2</f>
        <v>192000</v>
      </c>
      <c r="G75" s="98">
        <f>E75</f>
        <v>160000</v>
      </c>
      <c r="H75" s="143">
        <f t="shared" si="25"/>
        <v>32000</v>
      </c>
      <c r="I75" s="99">
        <v>0.2</v>
      </c>
      <c r="J75" s="143">
        <f>K75*G75</f>
        <v>80000</v>
      </c>
      <c r="K75" s="99">
        <v>0.5</v>
      </c>
      <c r="L75" s="143">
        <f t="shared" si="27"/>
        <v>0</v>
      </c>
      <c r="M75" s="100">
        <v>0</v>
      </c>
      <c r="N75" s="143">
        <f>O75*G75</f>
        <v>48000</v>
      </c>
      <c r="O75" s="99">
        <v>0.3</v>
      </c>
      <c r="P75" s="81">
        <v>2031</v>
      </c>
    </row>
    <row r="76" spans="1:37" ht="40.5" customHeight="1" x14ac:dyDescent="0.25">
      <c r="A76" s="17" t="s">
        <v>224</v>
      </c>
      <c r="B76" s="17" t="s">
        <v>165</v>
      </c>
      <c r="C76" s="91" t="s">
        <v>190</v>
      </c>
      <c r="D76" s="18" t="s">
        <v>191</v>
      </c>
      <c r="E76" s="97">
        <f>F76/1.2</f>
        <v>208333.33333333334</v>
      </c>
      <c r="F76" s="94">
        <v>250000</v>
      </c>
      <c r="G76" s="98">
        <f>F76</f>
        <v>250000</v>
      </c>
      <c r="H76" s="143">
        <f t="shared" si="25"/>
        <v>250000</v>
      </c>
      <c r="I76" s="99">
        <v>1</v>
      </c>
      <c r="J76" s="143">
        <f t="shared" ref="J76:J77" si="29">K76*G76</f>
        <v>0</v>
      </c>
      <c r="K76" s="99">
        <v>0</v>
      </c>
      <c r="L76" s="143">
        <f t="shared" ref="L76:L77" si="30">M76*G76</f>
        <v>0</v>
      </c>
      <c r="M76" s="100">
        <v>0</v>
      </c>
      <c r="N76" s="143">
        <f t="shared" ref="N76:N77" si="31">O76*F76</f>
        <v>0</v>
      </c>
      <c r="O76" s="99">
        <v>0</v>
      </c>
      <c r="P76" s="81">
        <v>2031</v>
      </c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ht="40.5" customHeight="1" x14ac:dyDescent="0.25">
      <c r="A77" s="233" t="s">
        <v>224</v>
      </c>
      <c r="B77" s="17" t="s">
        <v>188</v>
      </c>
      <c r="C77" s="91" t="s">
        <v>110</v>
      </c>
      <c r="D77" s="18" t="s">
        <v>191</v>
      </c>
      <c r="E77" s="97">
        <v>8333.3333333333339</v>
      </c>
      <c r="F77" s="94">
        <v>10000</v>
      </c>
      <c r="G77" s="98">
        <f>F77</f>
        <v>10000</v>
      </c>
      <c r="H77" s="143">
        <f t="shared" si="25"/>
        <v>0</v>
      </c>
      <c r="I77" s="99">
        <v>0</v>
      </c>
      <c r="J77" s="143">
        <f t="shared" si="29"/>
        <v>10000</v>
      </c>
      <c r="K77" s="99">
        <v>1</v>
      </c>
      <c r="L77" s="143">
        <f t="shared" si="30"/>
        <v>0</v>
      </c>
      <c r="M77" s="100">
        <v>0</v>
      </c>
      <c r="N77" s="143">
        <f t="shared" si="31"/>
        <v>0</v>
      </c>
      <c r="O77" s="99">
        <v>0</v>
      </c>
      <c r="P77" s="81">
        <v>2031</v>
      </c>
    </row>
    <row r="78" spans="1:37" ht="40.5" customHeight="1" x14ac:dyDescent="0.25">
      <c r="A78" s="233" t="s">
        <v>224</v>
      </c>
      <c r="B78" s="17" t="s">
        <v>189</v>
      </c>
      <c r="C78" s="91" t="s">
        <v>197</v>
      </c>
      <c r="D78" s="18" t="s">
        <v>193</v>
      </c>
      <c r="E78" s="97">
        <v>0</v>
      </c>
      <c r="F78" s="94">
        <v>0</v>
      </c>
      <c r="G78" s="98">
        <v>0</v>
      </c>
      <c r="H78" s="143">
        <v>0</v>
      </c>
      <c r="I78" s="99">
        <v>1</v>
      </c>
      <c r="J78" s="143">
        <v>0</v>
      </c>
      <c r="K78" s="99">
        <v>0</v>
      </c>
      <c r="L78" s="143">
        <v>0</v>
      </c>
      <c r="M78" s="100">
        <v>0</v>
      </c>
      <c r="N78" s="143">
        <v>0</v>
      </c>
      <c r="O78" s="99">
        <v>0</v>
      </c>
      <c r="P78" s="81">
        <v>2031</v>
      </c>
    </row>
    <row r="79" spans="1:37" ht="39" customHeight="1" thickBot="1" x14ac:dyDescent="0.3">
      <c r="A79" s="234" t="s">
        <v>225</v>
      </c>
      <c r="B79" s="77" t="s">
        <v>206</v>
      </c>
      <c r="C79" s="182" t="s">
        <v>207</v>
      </c>
      <c r="D79" s="18" t="s">
        <v>203</v>
      </c>
      <c r="E79" s="92">
        <f>F79/1.2</f>
        <v>50000</v>
      </c>
      <c r="F79" s="82">
        <v>60000</v>
      </c>
      <c r="G79" s="104">
        <f>F79</f>
        <v>60000</v>
      </c>
      <c r="H79" s="83">
        <f>I79*G79</f>
        <v>12000</v>
      </c>
      <c r="I79" s="84">
        <v>0.2</v>
      </c>
      <c r="J79" s="82">
        <f>K79*F79</f>
        <v>0</v>
      </c>
      <c r="K79" s="84">
        <v>0</v>
      </c>
      <c r="L79" s="82">
        <f>M79*G79</f>
        <v>0</v>
      </c>
      <c r="M79" s="84">
        <v>0</v>
      </c>
      <c r="N79" s="82">
        <f>O79*G79</f>
        <v>48000</v>
      </c>
      <c r="O79" s="84">
        <v>0.8</v>
      </c>
      <c r="P79" s="78">
        <v>2031</v>
      </c>
    </row>
    <row r="80" spans="1:37" s="13" customFormat="1" ht="15.75" thickBot="1" x14ac:dyDescent="0.3">
      <c r="A80" s="59"/>
      <c r="B80" s="59"/>
      <c r="C80" s="296" t="s">
        <v>0</v>
      </c>
      <c r="D80" s="297"/>
      <c r="E80" s="210">
        <f>SUM(E71:E79)</f>
        <v>601666.66666666674</v>
      </c>
      <c r="F80" s="211">
        <f>SUM(F71:F79)</f>
        <v>722000</v>
      </c>
      <c r="G80" s="212">
        <f>SUM(G71:G79)</f>
        <v>690000</v>
      </c>
      <c r="H80" s="211">
        <f>SUM(H71:H79)</f>
        <v>318000</v>
      </c>
      <c r="I80" s="213">
        <f>H80/G80</f>
        <v>0.46086956521739131</v>
      </c>
      <c r="J80" s="211">
        <f>SUM(J71:J79)</f>
        <v>240000</v>
      </c>
      <c r="K80" s="256">
        <f>J80/G80</f>
        <v>0.34782608695652173</v>
      </c>
      <c r="L80" s="214">
        <f>SUM(L71:L79)</f>
        <v>0</v>
      </c>
      <c r="M80" s="215">
        <f>L80/G80</f>
        <v>0</v>
      </c>
      <c r="N80" s="214">
        <f>SUM(N71:N79)</f>
        <v>132000</v>
      </c>
      <c r="O80" s="257">
        <f>N80/G80</f>
        <v>0.19130434782608696</v>
      </c>
      <c r="P80" s="59"/>
      <c r="Q80" s="59"/>
      <c r="R80" s="267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</row>
    <row r="81" spans="1:63" x14ac:dyDescent="0.25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</row>
    <row r="82" spans="1:63" ht="15.75" thickBot="1" x14ac:dyDescent="0.3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</row>
    <row r="83" spans="1:63" ht="16.5" thickBot="1" x14ac:dyDescent="0.3">
      <c r="B83" s="57"/>
      <c r="C83" s="298" t="s">
        <v>42</v>
      </c>
      <c r="D83" s="299"/>
      <c r="E83" s="299"/>
      <c r="F83" s="299"/>
      <c r="G83" s="299"/>
      <c r="H83" s="299"/>
      <c r="I83" s="299"/>
      <c r="J83" s="299"/>
      <c r="K83" s="299"/>
      <c r="L83" s="299"/>
      <c r="M83" s="299"/>
      <c r="N83" s="299"/>
      <c r="O83" s="299"/>
      <c r="P83" s="300"/>
    </row>
    <row r="84" spans="1:63" ht="66" customHeight="1" thickBot="1" x14ac:dyDescent="0.3">
      <c r="A84" s="237" t="s">
        <v>222</v>
      </c>
      <c r="B84" s="2" t="s">
        <v>12</v>
      </c>
      <c r="C84" s="3" t="s">
        <v>10</v>
      </c>
      <c r="D84" s="4" t="s">
        <v>13</v>
      </c>
      <c r="E84" s="5" t="s">
        <v>14</v>
      </c>
      <c r="F84" s="6" t="s">
        <v>32</v>
      </c>
      <c r="G84" s="7" t="s">
        <v>16</v>
      </c>
      <c r="H84" s="8" t="s">
        <v>9</v>
      </c>
      <c r="I84" s="9" t="s">
        <v>17</v>
      </c>
      <c r="J84" s="9" t="s">
        <v>18</v>
      </c>
      <c r="K84" s="9" t="s">
        <v>17</v>
      </c>
      <c r="L84" s="10" t="s">
        <v>19</v>
      </c>
      <c r="M84" s="9" t="s">
        <v>17</v>
      </c>
      <c r="N84" s="8" t="s">
        <v>20</v>
      </c>
      <c r="O84" s="9" t="s">
        <v>17</v>
      </c>
      <c r="P84" s="19" t="s">
        <v>21</v>
      </c>
    </row>
    <row r="85" spans="1:63" ht="39" customHeight="1" x14ac:dyDescent="0.25">
      <c r="A85" s="232" t="s">
        <v>223</v>
      </c>
      <c r="B85" s="131" t="s">
        <v>113</v>
      </c>
      <c r="C85" s="150" t="s">
        <v>112</v>
      </c>
      <c r="D85" s="133" t="s">
        <v>28</v>
      </c>
      <c r="E85" s="134">
        <f>F85/1.2</f>
        <v>766666.66666666674</v>
      </c>
      <c r="F85" s="135">
        <v>920000</v>
      </c>
      <c r="G85" s="151">
        <f>F85</f>
        <v>920000</v>
      </c>
      <c r="H85" s="151">
        <f t="shared" ref="H85:H106" si="32">G85*I85</f>
        <v>396520.00000000006</v>
      </c>
      <c r="I85" s="137">
        <f>1-(K85+M85+O85)</f>
        <v>0.43100000000000005</v>
      </c>
      <c r="J85" s="224">
        <f t="shared" ref="J85:J106" si="33">G85*K85</f>
        <v>460000</v>
      </c>
      <c r="K85" s="225">
        <v>0.5</v>
      </c>
      <c r="L85" s="224">
        <f t="shared" ref="L85:L106" si="34">G85*M85</f>
        <v>63480.000000000007</v>
      </c>
      <c r="M85" s="226">
        <v>6.9000000000000006E-2</v>
      </c>
      <c r="N85" s="227">
        <f t="shared" ref="N85:N106" si="35">O85*G85</f>
        <v>0</v>
      </c>
      <c r="O85" s="225">
        <v>0</v>
      </c>
      <c r="P85" s="228">
        <v>2031</v>
      </c>
      <c r="R85" s="262"/>
    </row>
    <row r="86" spans="1:63" ht="39" customHeight="1" x14ac:dyDescent="0.25">
      <c r="A86" s="233" t="s">
        <v>223</v>
      </c>
      <c r="B86" s="17" t="s">
        <v>114</v>
      </c>
      <c r="C86" s="91" t="s">
        <v>127</v>
      </c>
      <c r="D86" s="18" t="s">
        <v>56</v>
      </c>
      <c r="E86" s="141">
        <f>F86/1.2</f>
        <v>1183333.3333333335</v>
      </c>
      <c r="F86" s="142">
        <v>1420000</v>
      </c>
      <c r="G86" s="152">
        <f>F86</f>
        <v>1420000</v>
      </c>
      <c r="H86" s="152">
        <f t="shared" si="32"/>
        <v>283999.99999999994</v>
      </c>
      <c r="I86" s="144">
        <f t="shared" ref="I86:I111" si="36">1-(K86+M86+O86)</f>
        <v>0.19999999999999996</v>
      </c>
      <c r="J86" s="110">
        <f t="shared" si="33"/>
        <v>1136000</v>
      </c>
      <c r="K86" s="111">
        <v>0.8</v>
      </c>
      <c r="L86" s="110">
        <f t="shared" si="34"/>
        <v>0</v>
      </c>
      <c r="M86" s="209">
        <v>0</v>
      </c>
      <c r="N86" s="195">
        <f t="shared" si="35"/>
        <v>0</v>
      </c>
      <c r="O86" s="111">
        <v>0</v>
      </c>
      <c r="P86" s="112">
        <v>2031</v>
      </c>
      <c r="R86" s="262"/>
      <c r="S86" s="262"/>
    </row>
    <row r="87" spans="1:63" ht="39" customHeight="1" x14ac:dyDescent="0.25">
      <c r="A87" s="233" t="s">
        <v>223</v>
      </c>
      <c r="B87" s="17" t="s">
        <v>115</v>
      </c>
      <c r="C87" s="91" t="s">
        <v>129</v>
      </c>
      <c r="D87" s="18" t="s">
        <v>71</v>
      </c>
      <c r="E87" s="141">
        <v>105000</v>
      </c>
      <c r="F87" s="142">
        <f>E87*1.2</f>
        <v>126000</v>
      </c>
      <c r="G87" s="152">
        <f>E87</f>
        <v>105000</v>
      </c>
      <c r="H87" s="152">
        <f>G87*I87</f>
        <v>52500</v>
      </c>
      <c r="I87" s="144">
        <f>1-(K87+M87+O87)</f>
        <v>0.5</v>
      </c>
      <c r="J87" s="110">
        <f>G87*K87</f>
        <v>52500</v>
      </c>
      <c r="K87" s="111">
        <v>0.5</v>
      </c>
      <c r="L87" s="110">
        <f>G87*M87</f>
        <v>0</v>
      </c>
      <c r="M87" s="209">
        <v>0</v>
      </c>
      <c r="N87" s="195">
        <f>O87*G87</f>
        <v>0</v>
      </c>
      <c r="O87" s="111">
        <v>0</v>
      </c>
      <c r="P87" s="112">
        <v>2031</v>
      </c>
      <c r="R87" s="262"/>
      <c r="S87" s="262"/>
    </row>
    <row r="88" spans="1:63" ht="39" customHeight="1" x14ac:dyDescent="0.25">
      <c r="A88" s="233" t="s">
        <v>223</v>
      </c>
      <c r="B88" s="17" t="s">
        <v>116</v>
      </c>
      <c r="C88" s="91" t="s">
        <v>128</v>
      </c>
      <c r="D88" s="18" t="s">
        <v>71</v>
      </c>
      <c r="E88" s="141">
        <v>180000</v>
      </c>
      <c r="F88" s="142">
        <f>E88*1.2</f>
        <v>216000</v>
      </c>
      <c r="G88" s="152">
        <f>E88</f>
        <v>180000</v>
      </c>
      <c r="H88" s="152">
        <f t="shared" si="32"/>
        <v>90000</v>
      </c>
      <c r="I88" s="144">
        <f t="shared" si="36"/>
        <v>0.5</v>
      </c>
      <c r="J88" s="110">
        <f t="shared" si="33"/>
        <v>90000</v>
      </c>
      <c r="K88" s="111">
        <v>0.5</v>
      </c>
      <c r="L88" s="110">
        <f t="shared" si="34"/>
        <v>0</v>
      </c>
      <c r="M88" s="209">
        <v>0</v>
      </c>
      <c r="N88" s="195">
        <f t="shared" si="35"/>
        <v>0</v>
      </c>
      <c r="O88" s="111">
        <v>0</v>
      </c>
      <c r="P88" s="112">
        <v>2031</v>
      </c>
      <c r="R88" s="262"/>
      <c r="S88" s="262"/>
    </row>
    <row r="89" spans="1:63" ht="39" customHeight="1" x14ac:dyDescent="0.25">
      <c r="A89" s="233" t="s">
        <v>223</v>
      </c>
      <c r="B89" s="17" t="s">
        <v>117</v>
      </c>
      <c r="C89" s="91" t="s">
        <v>130</v>
      </c>
      <c r="D89" s="18" t="s">
        <v>132</v>
      </c>
      <c r="E89" s="141">
        <v>160000</v>
      </c>
      <c r="F89" s="142">
        <f>E89*1.2</f>
        <v>192000</v>
      </c>
      <c r="G89" s="152">
        <f>E89</f>
        <v>160000</v>
      </c>
      <c r="H89" s="152">
        <f t="shared" si="32"/>
        <v>96000</v>
      </c>
      <c r="I89" s="144">
        <f t="shared" si="36"/>
        <v>0.6</v>
      </c>
      <c r="J89" s="110">
        <f t="shared" si="33"/>
        <v>64000</v>
      </c>
      <c r="K89" s="111">
        <v>0.4</v>
      </c>
      <c r="L89" s="110">
        <f t="shared" si="34"/>
        <v>0</v>
      </c>
      <c r="M89" s="209">
        <v>0</v>
      </c>
      <c r="N89" s="195">
        <f t="shared" si="35"/>
        <v>0</v>
      </c>
      <c r="O89" s="111">
        <v>0</v>
      </c>
      <c r="P89" s="112">
        <v>2031</v>
      </c>
      <c r="T89" s="262"/>
      <c r="U89" s="262"/>
    </row>
    <row r="90" spans="1:63" ht="39" customHeight="1" x14ac:dyDescent="0.25">
      <c r="A90" s="233" t="s">
        <v>223</v>
      </c>
      <c r="B90" s="17" t="s">
        <v>118</v>
      </c>
      <c r="C90" s="91" t="s">
        <v>131</v>
      </c>
      <c r="D90" s="18" t="s">
        <v>71</v>
      </c>
      <c r="E90" s="141">
        <v>180000</v>
      </c>
      <c r="F90" s="142">
        <f>E90*1.2</f>
        <v>216000</v>
      </c>
      <c r="G90" s="152">
        <f>E90</f>
        <v>180000</v>
      </c>
      <c r="H90" s="152">
        <f t="shared" si="32"/>
        <v>180000</v>
      </c>
      <c r="I90" s="144">
        <f t="shared" si="36"/>
        <v>1</v>
      </c>
      <c r="J90" s="110">
        <f t="shared" si="33"/>
        <v>0</v>
      </c>
      <c r="K90" s="111">
        <v>0</v>
      </c>
      <c r="L90" s="110">
        <f t="shared" si="34"/>
        <v>0</v>
      </c>
      <c r="M90" s="209">
        <v>0</v>
      </c>
      <c r="N90" s="195">
        <f t="shared" si="35"/>
        <v>0</v>
      </c>
      <c r="O90" s="111">
        <v>0</v>
      </c>
      <c r="P90" s="112">
        <v>2031</v>
      </c>
      <c r="T90" s="262"/>
      <c r="U90" s="262"/>
    </row>
    <row r="91" spans="1:63" ht="39" customHeight="1" x14ac:dyDescent="0.25">
      <c r="A91" s="233" t="s">
        <v>223</v>
      </c>
      <c r="B91" s="17" t="s">
        <v>119</v>
      </c>
      <c r="C91" s="91" t="s">
        <v>112</v>
      </c>
      <c r="D91" s="18" t="s">
        <v>77</v>
      </c>
      <c r="E91" s="141">
        <f>F91/1.2</f>
        <v>12500</v>
      </c>
      <c r="F91" s="142">
        <v>15000</v>
      </c>
      <c r="G91" s="194">
        <f>F91</f>
        <v>15000</v>
      </c>
      <c r="H91" s="152">
        <f>I91*G91</f>
        <v>7500</v>
      </c>
      <c r="I91" s="144">
        <f t="shared" si="36"/>
        <v>0.5</v>
      </c>
      <c r="J91" s="110">
        <f t="shared" si="33"/>
        <v>7500</v>
      </c>
      <c r="K91" s="111">
        <v>0.5</v>
      </c>
      <c r="L91" s="110">
        <f t="shared" si="34"/>
        <v>0</v>
      </c>
      <c r="M91" s="209">
        <v>0</v>
      </c>
      <c r="N91" s="195">
        <f t="shared" si="35"/>
        <v>0</v>
      </c>
      <c r="O91" s="111">
        <v>0</v>
      </c>
      <c r="P91" s="112">
        <v>2028</v>
      </c>
      <c r="T91" s="262"/>
      <c r="U91" s="262"/>
    </row>
    <row r="92" spans="1:63" ht="39" customHeight="1" x14ac:dyDescent="0.25">
      <c r="A92" s="233" t="s">
        <v>223</v>
      </c>
      <c r="B92" s="17" t="s">
        <v>120</v>
      </c>
      <c r="C92" s="91" t="s">
        <v>133</v>
      </c>
      <c r="D92" s="18" t="s">
        <v>56</v>
      </c>
      <c r="E92" s="141">
        <f>F92/1.2</f>
        <v>33333.333333333336</v>
      </c>
      <c r="F92" s="142">
        <v>40000</v>
      </c>
      <c r="G92" s="194">
        <f>F92</f>
        <v>40000</v>
      </c>
      <c r="H92" s="152">
        <f t="shared" si="32"/>
        <v>7999.9999999999982</v>
      </c>
      <c r="I92" s="144">
        <f t="shared" si="36"/>
        <v>0.19999999999999996</v>
      </c>
      <c r="J92" s="110">
        <f t="shared" si="33"/>
        <v>32000</v>
      </c>
      <c r="K92" s="111">
        <v>0.8</v>
      </c>
      <c r="L92" s="110">
        <f t="shared" si="34"/>
        <v>0</v>
      </c>
      <c r="M92" s="209">
        <v>0</v>
      </c>
      <c r="N92" s="195">
        <f t="shared" si="35"/>
        <v>0</v>
      </c>
      <c r="O92" s="111">
        <v>0</v>
      </c>
      <c r="P92" s="112">
        <v>2023</v>
      </c>
      <c r="T92" s="262"/>
      <c r="U92" s="262"/>
      <c r="BJ92" s="153"/>
      <c r="BK92" s="154"/>
    </row>
    <row r="93" spans="1:63" ht="39" customHeight="1" x14ac:dyDescent="0.25">
      <c r="A93" s="233" t="s">
        <v>224</v>
      </c>
      <c r="B93" s="17" t="s">
        <v>121</v>
      </c>
      <c r="C93" s="91" t="s">
        <v>128</v>
      </c>
      <c r="D93" s="18" t="s">
        <v>3</v>
      </c>
      <c r="E93" s="141">
        <v>80000</v>
      </c>
      <c r="F93" s="142">
        <f>E93*1.2</f>
        <v>96000</v>
      </c>
      <c r="G93" s="152">
        <f>E93</f>
        <v>80000</v>
      </c>
      <c r="H93" s="152">
        <f t="shared" si="32"/>
        <v>25000</v>
      </c>
      <c r="I93" s="144">
        <f t="shared" si="36"/>
        <v>0.3125</v>
      </c>
      <c r="J93" s="110">
        <f t="shared" si="33"/>
        <v>40000</v>
      </c>
      <c r="K93" s="111">
        <v>0.5</v>
      </c>
      <c r="L93" s="110">
        <f t="shared" si="34"/>
        <v>15000</v>
      </c>
      <c r="M93" s="209">
        <v>0.1875</v>
      </c>
      <c r="N93" s="195">
        <f t="shared" si="35"/>
        <v>0</v>
      </c>
      <c r="O93" s="111">
        <v>0</v>
      </c>
      <c r="P93" s="112">
        <v>2028</v>
      </c>
      <c r="T93" s="262"/>
      <c r="U93" s="262"/>
    </row>
    <row r="94" spans="1:63" ht="39" customHeight="1" x14ac:dyDescent="0.25">
      <c r="A94" s="233" t="s">
        <v>224</v>
      </c>
      <c r="B94" s="17" t="s">
        <v>122</v>
      </c>
      <c r="C94" s="91" t="s">
        <v>134</v>
      </c>
      <c r="D94" s="18" t="s">
        <v>3</v>
      </c>
      <c r="E94" s="141">
        <f>F94/1.2</f>
        <v>25000</v>
      </c>
      <c r="F94" s="142">
        <v>30000</v>
      </c>
      <c r="G94" s="152">
        <f>F94</f>
        <v>30000</v>
      </c>
      <c r="H94" s="152">
        <f t="shared" si="32"/>
        <v>5999.9999999999991</v>
      </c>
      <c r="I94" s="144">
        <f t="shared" si="36"/>
        <v>0.19999999999999996</v>
      </c>
      <c r="J94" s="110">
        <f t="shared" si="33"/>
        <v>15000</v>
      </c>
      <c r="K94" s="111">
        <v>0.5</v>
      </c>
      <c r="L94" s="110">
        <f t="shared" si="34"/>
        <v>9000</v>
      </c>
      <c r="M94" s="209">
        <v>0.3</v>
      </c>
      <c r="N94" s="195">
        <f t="shared" si="35"/>
        <v>0</v>
      </c>
      <c r="O94" s="111">
        <v>0</v>
      </c>
      <c r="P94" s="112">
        <v>2031</v>
      </c>
      <c r="T94" s="262"/>
      <c r="U94" s="262"/>
    </row>
    <row r="95" spans="1:63" ht="39" customHeight="1" x14ac:dyDescent="0.25">
      <c r="A95" s="233" t="s">
        <v>224</v>
      </c>
      <c r="B95" s="17" t="s">
        <v>123</v>
      </c>
      <c r="C95" s="91" t="s">
        <v>135</v>
      </c>
      <c r="D95" s="18" t="s">
        <v>132</v>
      </c>
      <c r="E95" s="141">
        <v>80000</v>
      </c>
      <c r="F95" s="142">
        <f>E95*1.2</f>
        <v>96000</v>
      </c>
      <c r="G95" s="152">
        <f>E95</f>
        <v>80000</v>
      </c>
      <c r="H95" s="152">
        <f t="shared" si="32"/>
        <v>48000</v>
      </c>
      <c r="I95" s="144">
        <f t="shared" si="36"/>
        <v>0.6</v>
      </c>
      <c r="J95" s="143">
        <f t="shared" si="33"/>
        <v>32000</v>
      </c>
      <c r="K95" s="144">
        <v>0.4</v>
      </c>
      <c r="L95" s="143">
        <f t="shared" si="34"/>
        <v>0</v>
      </c>
      <c r="M95" s="145">
        <v>0</v>
      </c>
      <c r="N95" s="152">
        <f t="shared" si="35"/>
        <v>0</v>
      </c>
      <c r="O95" s="144">
        <v>0</v>
      </c>
      <c r="P95" s="146">
        <v>2031</v>
      </c>
      <c r="T95" s="262"/>
      <c r="U95" s="262"/>
    </row>
    <row r="96" spans="1:63" ht="39" customHeight="1" x14ac:dyDescent="0.25">
      <c r="A96" s="233" t="s">
        <v>224</v>
      </c>
      <c r="B96" s="17" t="s">
        <v>124</v>
      </c>
      <c r="C96" s="91" t="s">
        <v>138</v>
      </c>
      <c r="D96" s="18" t="s">
        <v>2</v>
      </c>
      <c r="E96" s="141">
        <f>F96/1.2</f>
        <v>33333.333333333336</v>
      </c>
      <c r="F96" s="142">
        <v>40000</v>
      </c>
      <c r="G96" s="152">
        <f>F96</f>
        <v>40000</v>
      </c>
      <c r="H96" s="152">
        <f t="shared" si="32"/>
        <v>7999.9999999999982</v>
      </c>
      <c r="I96" s="144">
        <f t="shared" si="36"/>
        <v>0.19999999999999996</v>
      </c>
      <c r="J96" s="143">
        <f t="shared" si="33"/>
        <v>20000</v>
      </c>
      <c r="K96" s="144">
        <v>0.5</v>
      </c>
      <c r="L96" s="143">
        <f t="shared" si="34"/>
        <v>12000</v>
      </c>
      <c r="M96" s="145">
        <v>0.3</v>
      </c>
      <c r="N96" s="152">
        <f t="shared" si="35"/>
        <v>0</v>
      </c>
      <c r="O96" s="144">
        <v>0</v>
      </c>
      <c r="P96" s="146">
        <v>2027</v>
      </c>
      <c r="T96" s="262"/>
      <c r="U96" s="262"/>
    </row>
    <row r="97" spans="1:37" ht="39" customHeight="1" x14ac:dyDescent="0.25">
      <c r="A97" s="233" t="s">
        <v>224</v>
      </c>
      <c r="B97" s="17" t="s">
        <v>125</v>
      </c>
      <c r="C97" s="91" t="s">
        <v>112</v>
      </c>
      <c r="D97" s="18" t="s">
        <v>2</v>
      </c>
      <c r="E97" s="141">
        <f t="shared" ref="E97:E98" si="37">F97/1.2</f>
        <v>15000</v>
      </c>
      <c r="F97" s="142">
        <v>18000</v>
      </c>
      <c r="G97" s="152">
        <f t="shared" ref="G97:G98" si="38">F97</f>
        <v>18000</v>
      </c>
      <c r="H97" s="152">
        <f t="shared" si="32"/>
        <v>3599.9999999999991</v>
      </c>
      <c r="I97" s="144">
        <f t="shared" si="36"/>
        <v>0.19999999999999996</v>
      </c>
      <c r="J97" s="143">
        <f t="shared" si="33"/>
        <v>9000</v>
      </c>
      <c r="K97" s="144">
        <v>0.5</v>
      </c>
      <c r="L97" s="143">
        <f t="shared" si="34"/>
        <v>5400</v>
      </c>
      <c r="M97" s="145">
        <v>0.3</v>
      </c>
      <c r="N97" s="152">
        <f t="shared" si="35"/>
        <v>0</v>
      </c>
      <c r="O97" s="144">
        <v>0</v>
      </c>
      <c r="P97" s="146">
        <v>2031</v>
      </c>
      <c r="T97" s="262"/>
      <c r="U97" s="262"/>
    </row>
    <row r="98" spans="1:37" ht="39" customHeight="1" x14ac:dyDescent="0.25">
      <c r="A98" s="233" t="s">
        <v>224</v>
      </c>
      <c r="B98" s="17" t="s">
        <v>126</v>
      </c>
      <c r="C98" s="106" t="s">
        <v>133</v>
      </c>
      <c r="D98" s="80" t="s">
        <v>56</v>
      </c>
      <c r="E98" s="141">
        <f t="shared" si="37"/>
        <v>63333.333333333336</v>
      </c>
      <c r="F98" s="94">
        <v>76000</v>
      </c>
      <c r="G98" s="152">
        <f t="shared" si="38"/>
        <v>76000</v>
      </c>
      <c r="H98" s="105">
        <f t="shared" si="32"/>
        <v>15199.999999999996</v>
      </c>
      <c r="I98" s="144">
        <f t="shared" si="36"/>
        <v>0.19999999999999996</v>
      </c>
      <c r="J98" s="98">
        <f t="shared" si="33"/>
        <v>60800</v>
      </c>
      <c r="K98" s="99">
        <v>0.8</v>
      </c>
      <c r="L98" s="98">
        <f t="shared" si="34"/>
        <v>0</v>
      </c>
      <c r="M98" s="100">
        <v>0</v>
      </c>
      <c r="N98" s="105">
        <f t="shared" si="35"/>
        <v>0</v>
      </c>
      <c r="O98" s="99">
        <v>0</v>
      </c>
      <c r="P98" s="81">
        <v>2031</v>
      </c>
      <c r="T98" s="262"/>
      <c r="U98" s="262"/>
    </row>
    <row r="99" spans="1:37" ht="39" customHeight="1" x14ac:dyDescent="0.25">
      <c r="A99" s="233" t="s">
        <v>224</v>
      </c>
      <c r="B99" s="17" t="s">
        <v>136</v>
      </c>
      <c r="C99" s="91" t="s">
        <v>128</v>
      </c>
      <c r="D99" s="80" t="s">
        <v>139</v>
      </c>
      <c r="E99" s="97">
        <v>100000</v>
      </c>
      <c r="F99" s="94">
        <f>E99*1.2</f>
        <v>120000</v>
      </c>
      <c r="G99" s="105">
        <f>F99</f>
        <v>120000</v>
      </c>
      <c r="H99" s="105">
        <f t="shared" si="32"/>
        <v>45000</v>
      </c>
      <c r="I99" s="144">
        <f t="shared" si="36"/>
        <v>0.375</v>
      </c>
      <c r="J99" s="98">
        <f t="shared" si="33"/>
        <v>60000</v>
      </c>
      <c r="K99" s="99">
        <v>0.5</v>
      </c>
      <c r="L99" s="98">
        <f t="shared" si="34"/>
        <v>15000</v>
      </c>
      <c r="M99" s="100">
        <v>0.125</v>
      </c>
      <c r="N99" s="105">
        <f t="shared" si="35"/>
        <v>0</v>
      </c>
      <c r="O99" s="99">
        <v>0</v>
      </c>
      <c r="P99" s="81">
        <v>2028</v>
      </c>
      <c r="T99" s="262"/>
      <c r="U99" s="262"/>
    </row>
    <row r="100" spans="1:37" ht="39" customHeight="1" x14ac:dyDescent="0.25">
      <c r="A100" s="233" t="s">
        <v>223</v>
      </c>
      <c r="B100" s="17" t="s">
        <v>137</v>
      </c>
      <c r="C100" s="106" t="s">
        <v>143</v>
      </c>
      <c r="D100" s="80" t="s">
        <v>78</v>
      </c>
      <c r="E100" s="97">
        <v>65000</v>
      </c>
      <c r="F100" s="94">
        <f>E100*1.2</f>
        <v>78000</v>
      </c>
      <c r="G100" s="105">
        <f>E100</f>
        <v>65000</v>
      </c>
      <c r="H100" s="105">
        <f t="shared" si="32"/>
        <v>32500</v>
      </c>
      <c r="I100" s="144">
        <f t="shared" si="36"/>
        <v>0.5</v>
      </c>
      <c r="J100" s="98">
        <f t="shared" si="33"/>
        <v>32500</v>
      </c>
      <c r="K100" s="99">
        <v>0.5</v>
      </c>
      <c r="L100" s="98">
        <f t="shared" si="34"/>
        <v>0</v>
      </c>
      <c r="M100" s="100">
        <v>0</v>
      </c>
      <c r="N100" s="105">
        <f t="shared" si="35"/>
        <v>0</v>
      </c>
      <c r="O100" s="99">
        <v>0</v>
      </c>
      <c r="P100" s="81">
        <v>2027</v>
      </c>
      <c r="T100" s="262"/>
      <c r="U100" s="262"/>
    </row>
    <row r="101" spans="1:37" ht="39" customHeight="1" x14ac:dyDescent="0.25">
      <c r="A101" s="233" t="s">
        <v>223</v>
      </c>
      <c r="B101" s="17" t="s">
        <v>140</v>
      </c>
      <c r="C101" s="106" t="s">
        <v>143</v>
      </c>
      <c r="D101" s="80" t="s">
        <v>43</v>
      </c>
      <c r="E101" s="97">
        <v>60000</v>
      </c>
      <c r="F101" s="94">
        <f>E101*1.2</f>
        <v>72000</v>
      </c>
      <c r="G101" s="105">
        <f>E101</f>
        <v>60000</v>
      </c>
      <c r="H101" s="105">
        <f t="shared" si="32"/>
        <v>30000</v>
      </c>
      <c r="I101" s="144">
        <f t="shared" si="36"/>
        <v>0.5</v>
      </c>
      <c r="J101" s="98">
        <f t="shared" si="33"/>
        <v>30000</v>
      </c>
      <c r="K101" s="99">
        <v>0.5</v>
      </c>
      <c r="L101" s="98">
        <f t="shared" si="34"/>
        <v>0</v>
      </c>
      <c r="M101" s="100">
        <v>0</v>
      </c>
      <c r="N101" s="105">
        <f t="shared" si="35"/>
        <v>0</v>
      </c>
      <c r="O101" s="99">
        <v>0</v>
      </c>
      <c r="P101" s="81">
        <v>2028</v>
      </c>
      <c r="T101" s="262"/>
      <c r="U101" s="262"/>
    </row>
    <row r="102" spans="1:37" ht="39" customHeight="1" x14ac:dyDescent="0.25">
      <c r="A102" s="233" t="s">
        <v>223</v>
      </c>
      <c r="B102" s="17" t="s">
        <v>141</v>
      </c>
      <c r="C102" s="106" t="s">
        <v>168</v>
      </c>
      <c r="D102" s="80" t="s">
        <v>162</v>
      </c>
      <c r="E102" s="97">
        <v>30000</v>
      </c>
      <c r="F102" s="94">
        <f>E102*1.2</f>
        <v>36000</v>
      </c>
      <c r="G102" s="105">
        <f>E102</f>
        <v>30000</v>
      </c>
      <c r="H102" s="105">
        <f t="shared" si="32"/>
        <v>15000</v>
      </c>
      <c r="I102" s="144">
        <f t="shared" si="36"/>
        <v>0.5</v>
      </c>
      <c r="J102" s="98">
        <f t="shared" si="33"/>
        <v>15000</v>
      </c>
      <c r="K102" s="99">
        <v>0.5</v>
      </c>
      <c r="L102" s="98">
        <f t="shared" si="34"/>
        <v>0</v>
      </c>
      <c r="M102" s="100">
        <v>0</v>
      </c>
      <c r="N102" s="105">
        <f t="shared" si="35"/>
        <v>0</v>
      </c>
      <c r="O102" s="99">
        <v>0</v>
      </c>
      <c r="P102" s="81">
        <v>2031</v>
      </c>
      <c r="T102" s="262"/>
      <c r="U102" s="262"/>
    </row>
    <row r="103" spans="1:37" ht="39" customHeight="1" x14ac:dyDescent="0.25">
      <c r="A103" s="233" t="s">
        <v>223</v>
      </c>
      <c r="B103" s="17" t="s">
        <v>142</v>
      </c>
      <c r="C103" s="106" t="s">
        <v>169</v>
      </c>
      <c r="D103" s="80" t="s">
        <v>162</v>
      </c>
      <c r="E103" s="97">
        <v>80000</v>
      </c>
      <c r="F103" s="94">
        <f>E103*1.2</f>
        <v>96000</v>
      </c>
      <c r="G103" s="105">
        <f>E103</f>
        <v>80000</v>
      </c>
      <c r="H103" s="105">
        <f t="shared" si="32"/>
        <v>40000</v>
      </c>
      <c r="I103" s="144">
        <f t="shared" si="36"/>
        <v>0.5</v>
      </c>
      <c r="J103" s="98">
        <f t="shared" si="33"/>
        <v>40000</v>
      </c>
      <c r="K103" s="99">
        <v>0.5</v>
      </c>
      <c r="L103" s="98">
        <f t="shared" si="34"/>
        <v>0</v>
      </c>
      <c r="M103" s="100">
        <v>0</v>
      </c>
      <c r="N103" s="105">
        <f t="shared" si="35"/>
        <v>0</v>
      </c>
      <c r="O103" s="99">
        <v>0</v>
      </c>
      <c r="P103" s="81">
        <v>2031</v>
      </c>
      <c r="T103" s="262"/>
      <c r="U103" s="262"/>
    </row>
    <row r="104" spans="1:37" ht="39" customHeight="1" x14ac:dyDescent="0.25">
      <c r="A104" s="233" t="s">
        <v>224</v>
      </c>
      <c r="B104" s="17" t="s">
        <v>166</v>
      </c>
      <c r="C104" s="106" t="s">
        <v>185</v>
      </c>
      <c r="D104" s="80" t="s">
        <v>182</v>
      </c>
      <c r="E104" s="97">
        <f>F104/1.2</f>
        <v>150000</v>
      </c>
      <c r="F104" s="94">
        <v>180000</v>
      </c>
      <c r="G104" s="105">
        <f>F104</f>
        <v>180000</v>
      </c>
      <c r="H104" s="105">
        <f t="shared" si="32"/>
        <v>35999.999999999993</v>
      </c>
      <c r="I104" s="144">
        <f t="shared" si="36"/>
        <v>0.19999999999999996</v>
      </c>
      <c r="J104" s="98">
        <f t="shared" si="33"/>
        <v>90000</v>
      </c>
      <c r="K104" s="99">
        <v>0.5</v>
      </c>
      <c r="L104" s="98">
        <f t="shared" si="34"/>
        <v>54000</v>
      </c>
      <c r="M104" s="100">
        <v>0.3</v>
      </c>
      <c r="N104" s="105">
        <f t="shared" si="35"/>
        <v>0</v>
      </c>
      <c r="O104" s="99">
        <v>0</v>
      </c>
      <c r="P104" s="81">
        <v>2031</v>
      </c>
      <c r="T104" s="262"/>
      <c r="U104" s="262"/>
    </row>
    <row r="105" spans="1:37" ht="39" customHeight="1" x14ac:dyDescent="0.25">
      <c r="A105" s="233" t="s">
        <v>224</v>
      </c>
      <c r="B105" s="17" t="s">
        <v>167</v>
      </c>
      <c r="C105" s="106" t="s">
        <v>187</v>
      </c>
      <c r="D105" s="80" t="s">
        <v>182</v>
      </c>
      <c r="E105" s="97">
        <f>F105/1.2</f>
        <v>66666.666666666672</v>
      </c>
      <c r="F105" s="94">
        <v>80000</v>
      </c>
      <c r="G105" s="105">
        <f>F105</f>
        <v>80000</v>
      </c>
      <c r="H105" s="105">
        <f t="shared" si="32"/>
        <v>25000</v>
      </c>
      <c r="I105" s="144">
        <f t="shared" si="36"/>
        <v>0.3125</v>
      </c>
      <c r="J105" s="98">
        <f t="shared" si="33"/>
        <v>40000</v>
      </c>
      <c r="K105" s="99">
        <v>0.5</v>
      </c>
      <c r="L105" s="98">
        <f t="shared" si="34"/>
        <v>15000</v>
      </c>
      <c r="M105" s="100">
        <v>0.1875</v>
      </c>
      <c r="N105" s="105">
        <f t="shared" si="35"/>
        <v>0</v>
      </c>
      <c r="O105" s="99">
        <v>0</v>
      </c>
      <c r="P105" s="81">
        <v>2028</v>
      </c>
      <c r="T105" s="262"/>
      <c r="U105" s="262"/>
    </row>
    <row r="106" spans="1:37" ht="39" customHeight="1" x14ac:dyDescent="0.25">
      <c r="A106" s="233" t="s">
        <v>224</v>
      </c>
      <c r="B106" s="17" t="s">
        <v>183</v>
      </c>
      <c r="C106" s="106" t="s">
        <v>186</v>
      </c>
      <c r="D106" s="80" t="s">
        <v>56</v>
      </c>
      <c r="E106" s="97">
        <f>F106/1.2</f>
        <v>240000</v>
      </c>
      <c r="F106" s="94">
        <v>288000</v>
      </c>
      <c r="G106" s="105">
        <f>F106</f>
        <v>288000</v>
      </c>
      <c r="H106" s="105">
        <f t="shared" si="32"/>
        <v>57599.999999999985</v>
      </c>
      <c r="I106" s="144">
        <f t="shared" si="36"/>
        <v>0.19999999999999996</v>
      </c>
      <c r="J106" s="98">
        <f t="shared" si="33"/>
        <v>230400</v>
      </c>
      <c r="K106" s="99">
        <v>0.8</v>
      </c>
      <c r="L106" s="98">
        <f t="shared" si="34"/>
        <v>0</v>
      </c>
      <c r="M106" s="100">
        <v>0</v>
      </c>
      <c r="N106" s="105">
        <f t="shared" si="35"/>
        <v>0</v>
      </c>
      <c r="O106" s="99">
        <v>0</v>
      </c>
      <c r="P106" s="81">
        <v>2031</v>
      </c>
      <c r="T106" s="262"/>
      <c r="U106" s="262"/>
    </row>
    <row r="107" spans="1:37" ht="39" customHeight="1" x14ac:dyDescent="0.25">
      <c r="A107" s="233" t="s">
        <v>224</v>
      </c>
      <c r="B107" s="17" t="s">
        <v>184</v>
      </c>
      <c r="C107" s="182" t="s">
        <v>199</v>
      </c>
      <c r="D107" s="18" t="s">
        <v>193</v>
      </c>
      <c r="E107" s="141">
        <f>F107/1.2</f>
        <v>16666.666666666668</v>
      </c>
      <c r="F107" s="142">
        <v>20000</v>
      </c>
      <c r="G107" s="160">
        <f>F107</f>
        <v>20000</v>
      </c>
      <c r="H107" s="143">
        <f>I107*G107</f>
        <v>3999.9999999999991</v>
      </c>
      <c r="I107" s="144">
        <f t="shared" si="36"/>
        <v>0.19999999999999996</v>
      </c>
      <c r="J107" s="142">
        <f>K107*G107</f>
        <v>10000</v>
      </c>
      <c r="K107" s="144">
        <v>0.5</v>
      </c>
      <c r="L107" s="142">
        <f>M107*G107</f>
        <v>6000</v>
      </c>
      <c r="M107" s="144">
        <v>0.3</v>
      </c>
      <c r="N107" s="142">
        <f>O107*G107</f>
        <v>0</v>
      </c>
      <c r="O107" s="144">
        <v>0</v>
      </c>
      <c r="P107" s="146">
        <v>2031</v>
      </c>
    </row>
    <row r="108" spans="1:37" ht="39" customHeight="1" x14ac:dyDescent="0.25">
      <c r="A108" s="233" t="s">
        <v>224</v>
      </c>
      <c r="B108" s="17" t="s">
        <v>198</v>
      </c>
      <c r="C108" s="182" t="s">
        <v>200</v>
      </c>
      <c r="D108" s="18" t="s">
        <v>132</v>
      </c>
      <c r="E108" s="141">
        <v>16000</v>
      </c>
      <c r="F108" s="142">
        <f>E108*1.2</f>
        <v>19200</v>
      </c>
      <c r="G108" s="160">
        <f>E108</f>
        <v>16000</v>
      </c>
      <c r="H108" s="143">
        <f>I108*G108</f>
        <v>9600</v>
      </c>
      <c r="I108" s="144">
        <f t="shared" si="36"/>
        <v>0.6</v>
      </c>
      <c r="J108" s="142">
        <f>K108*G108</f>
        <v>6400</v>
      </c>
      <c r="K108" s="144">
        <v>0.4</v>
      </c>
      <c r="L108" s="142">
        <f>M108*G108</f>
        <v>0</v>
      </c>
      <c r="M108" s="144">
        <v>0</v>
      </c>
      <c r="N108" s="142">
        <f>O108*G108</f>
        <v>0</v>
      </c>
      <c r="O108" s="144">
        <v>0</v>
      </c>
      <c r="P108" s="146">
        <v>2031</v>
      </c>
    </row>
    <row r="109" spans="1:37" s="218" customFormat="1" ht="39" customHeight="1" x14ac:dyDescent="0.25">
      <c r="A109" s="235" t="s">
        <v>224</v>
      </c>
      <c r="B109" s="206" t="s">
        <v>215</v>
      </c>
      <c r="C109" s="216" t="s">
        <v>199</v>
      </c>
      <c r="D109" s="217" t="s">
        <v>211</v>
      </c>
      <c r="E109" s="208">
        <v>25000</v>
      </c>
      <c r="F109" s="108">
        <f t="shared" ref="F109:F110" si="39">E109*1.2</f>
        <v>30000</v>
      </c>
      <c r="G109" s="109">
        <f t="shared" ref="G109:G110" si="40">E109</f>
        <v>25000</v>
      </c>
      <c r="H109" s="110">
        <f t="shared" ref="H109:H110" si="41">I109*G109</f>
        <v>4999.9999999999991</v>
      </c>
      <c r="I109" s="144">
        <f t="shared" si="36"/>
        <v>0.19999999999999996</v>
      </c>
      <c r="J109" s="108">
        <f t="shared" ref="J109:J110" si="42">K109*G109</f>
        <v>12500</v>
      </c>
      <c r="K109" s="111">
        <v>0.5</v>
      </c>
      <c r="L109" s="108">
        <f t="shared" ref="L109:L110" si="43">M109*G109</f>
        <v>7500</v>
      </c>
      <c r="M109" s="111">
        <v>0.3</v>
      </c>
      <c r="N109" s="108">
        <f t="shared" ref="N109:N110" si="44">O109*G109</f>
        <v>0</v>
      </c>
      <c r="O109" s="111">
        <v>0</v>
      </c>
      <c r="P109" s="112">
        <v>2031</v>
      </c>
      <c r="Q109" s="264"/>
      <c r="R109" s="264"/>
      <c r="S109" s="264"/>
      <c r="T109" s="264"/>
      <c r="U109" s="264"/>
      <c r="V109" s="264"/>
      <c r="W109" s="264"/>
      <c r="X109" s="264"/>
      <c r="Y109" s="264"/>
      <c r="Z109" s="264"/>
      <c r="AA109" s="264"/>
      <c r="AB109" s="264"/>
      <c r="AC109" s="264"/>
      <c r="AD109" s="264"/>
      <c r="AE109" s="264"/>
      <c r="AF109" s="264"/>
      <c r="AG109" s="264"/>
      <c r="AH109" s="264"/>
      <c r="AI109" s="264"/>
      <c r="AJ109" s="264"/>
      <c r="AK109" s="264"/>
    </row>
    <row r="110" spans="1:37" s="218" customFormat="1" ht="39" customHeight="1" x14ac:dyDescent="0.25">
      <c r="A110" s="287" t="s">
        <v>224</v>
      </c>
      <c r="B110" s="288" t="s">
        <v>216</v>
      </c>
      <c r="C110" s="192" t="s">
        <v>218</v>
      </c>
      <c r="D110" s="193" t="s">
        <v>211</v>
      </c>
      <c r="E110" s="289">
        <v>0</v>
      </c>
      <c r="F110" s="247">
        <f t="shared" si="39"/>
        <v>0</v>
      </c>
      <c r="G110" s="248">
        <f t="shared" si="40"/>
        <v>0</v>
      </c>
      <c r="H110" s="249">
        <f t="shared" si="41"/>
        <v>0</v>
      </c>
      <c r="I110" s="99">
        <f t="shared" si="36"/>
        <v>1</v>
      </c>
      <c r="J110" s="247">
        <f t="shared" si="42"/>
        <v>0</v>
      </c>
      <c r="K110" s="290">
        <v>0</v>
      </c>
      <c r="L110" s="247">
        <f t="shared" si="43"/>
        <v>0</v>
      </c>
      <c r="M110" s="290">
        <v>0</v>
      </c>
      <c r="N110" s="247">
        <f t="shared" si="44"/>
        <v>0</v>
      </c>
      <c r="O110" s="290">
        <v>0</v>
      </c>
      <c r="P110" s="291">
        <v>2031</v>
      </c>
      <c r="Q110" s="264"/>
      <c r="R110" s="264"/>
      <c r="S110" s="264"/>
      <c r="T110" s="264"/>
      <c r="U110" s="264"/>
      <c r="V110" s="264"/>
      <c r="W110" s="264"/>
      <c r="X110" s="264"/>
      <c r="Y110" s="264"/>
      <c r="Z110" s="264"/>
      <c r="AA110" s="264"/>
      <c r="AB110" s="264"/>
      <c r="AC110" s="264"/>
      <c r="AD110" s="264"/>
      <c r="AE110" s="264"/>
      <c r="AF110" s="264"/>
      <c r="AG110" s="264"/>
      <c r="AH110" s="264"/>
      <c r="AI110" s="264"/>
      <c r="AJ110" s="264"/>
      <c r="AK110" s="264"/>
    </row>
    <row r="111" spans="1:37" s="218" customFormat="1" ht="39" customHeight="1" x14ac:dyDescent="0.25">
      <c r="A111" s="235" t="s">
        <v>224</v>
      </c>
      <c r="B111" s="206" t="s">
        <v>217</v>
      </c>
      <c r="C111" s="216" t="s">
        <v>200</v>
      </c>
      <c r="D111" s="217" t="s">
        <v>132</v>
      </c>
      <c r="E111" s="208">
        <v>40000</v>
      </c>
      <c r="F111" s="108">
        <f>E111*1.2</f>
        <v>48000</v>
      </c>
      <c r="G111" s="109">
        <f>E111</f>
        <v>40000</v>
      </c>
      <c r="H111" s="110">
        <f>I111*G111</f>
        <v>24000</v>
      </c>
      <c r="I111" s="144">
        <f t="shared" si="36"/>
        <v>0.6</v>
      </c>
      <c r="J111" s="108">
        <f>K111*G111</f>
        <v>16000</v>
      </c>
      <c r="K111" s="111">
        <v>0.4</v>
      </c>
      <c r="L111" s="108">
        <f>M111*G111</f>
        <v>0</v>
      </c>
      <c r="M111" s="111">
        <v>0</v>
      </c>
      <c r="N111" s="108">
        <v>0</v>
      </c>
      <c r="O111" s="111">
        <v>0</v>
      </c>
      <c r="P111" s="112">
        <v>2031</v>
      </c>
      <c r="Q111" s="264"/>
      <c r="R111" s="268"/>
      <c r="S111" s="268"/>
      <c r="T111" s="264"/>
      <c r="U111" s="264"/>
      <c r="V111" s="264"/>
      <c r="W111" s="264"/>
      <c r="X111" s="264"/>
      <c r="Y111" s="264"/>
      <c r="Z111" s="264"/>
      <c r="AA111" s="264"/>
      <c r="AB111" s="264"/>
      <c r="AC111" s="264"/>
      <c r="AD111" s="264"/>
      <c r="AE111" s="264"/>
      <c r="AF111" s="264"/>
      <c r="AG111" s="264"/>
      <c r="AH111" s="264"/>
      <c r="AI111" s="264"/>
      <c r="AJ111" s="264"/>
      <c r="AK111" s="264"/>
    </row>
    <row r="112" spans="1:37" s="218" customFormat="1" ht="39" customHeight="1" thickBot="1" x14ac:dyDescent="0.3">
      <c r="A112" s="236" t="s">
        <v>223</v>
      </c>
      <c r="B112" s="219" t="s">
        <v>230</v>
      </c>
      <c r="C112" s="280" t="s">
        <v>231</v>
      </c>
      <c r="D112" s="292" t="s">
        <v>23</v>
      </c>
      <c r="E112" s="281">
        <f>F112/1.2</f>
        <v>33333.333333333336</v>
      </c>
      <c r="F112" s="282">
        <v>40000</v>
      </c>
      <c r="G112" s="283">
        <f>F112</f>
        <v>40000</v>
      </c>
      <c r="H112" s="283">
        <f>I112*G112</f>
        <v>8000</v>
      </c>
      <c r="I112" s="284">
        <v>0.2</v>
      </c>
      <c r="J112" s="113">
        <f>K112*G112</f>
        <v>20000</v>
      </c>
      <c r="K112" s="285">
        <v>0.5</v>
      </c>
      <c r="L112" s="113">
        <f>M112*G112</f>
        <v>0</v>
      </c>
      <c r="M112" s="286">
        <v>0</v>
      </c>
      <c r="N112" s="283">
        <f>O112*G112</f>
        <v>12000</v>
      </c>
      <c r="O112" s="285">
        <v>0.3</v>
      </c>
      <c r="P112" s="220">
        <v>2031</v>
      </c>
      <c r="Q112" s="264"/>
      <c r="R112" s="268"/>
      <c r="S112" s="268"/>
      <c r="T112" s="264"/>
      <c r="U112" s="264"/>
      <c r="V112" s="264"/>
      <c r="W112" s="264"/>
      <c r="X112" s="264"/>
      <c r="Y112" s="264"/>
      <c r="Z112" s="264"/>
      <c r="AA112" s="264"/>
      <c r="AB112" s="264"/>
      <c r="AC112" s="264"/>
      <c r="AD112" s="264"/>
      <c r="AE112" s="264"/>
      <c r="AF112" s="264"/>
      <c r="AG112" s="264"/>
      <c r="AH112" s="264"/>
      <c r="AI112" s="264"/>
      <c r="AJ112" s="264"/>
      <c r="AK112" s="264"/>
    </row>
    <row r="113" spans="1:37" s="13" customFormat="1" ht="15.75" thickBot="1" x14ac:dyDescent="0.3">
      <c r="A113" s="59"/>
      <c r="B113" s="59"/>
      <c r="C113" s="296" t="s">
        <v>0</v>
      </c>
      <c r="D113" s="297"/>
      <c r="E113" s="210">
        <f>SUM(E85:E111)</f>
        <v>3806833.3333333335</v>
      </c>
      <c r="F113" s="211">
        <f>SUM(F85:F111)</f>
        <v>4568200</v>
      </c>
      <c r="G113" s="276">
        <f>SUM(G85:G111)</f>
        <v>4348000</v>
      </c>
      <c r="H113" s="211">
        <f>SUM(H85:H111)</f>
        <v>1544020</v>
      </c>
      <c r="I113" s="275">
        <f>H113/G113</f>
        <v>0.35511039558417662</v>
      </c>
      <c r="J113" s="211">
        <f>SUM(J85:J111)</f>
        <v>2601600</v>
      </c>
      <c r="K113" s="275">
        <f>J113/G113</f>
        <v>0.59834406623735048</v>
      </c>
      <c r="L113" s="214">
        <f>SUM(L85:L111)</f>
        <v>202380</v>
      </c>
      <c r="M113" s="277">
        <f>L113/G113</f>
        <v>4.6545538178472859E-2</v>
      </c>
      <c r="N113" s="278">
        <f>SUM(N85:N111)</f>
        <v>0</v>
      </c>
      <c r="O113" s="279">
        <f>N113/G113</f>
        <v>0</v>
      </c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</row>
    <row r="114" spans="1:37" x14ac:dyDescent="0.25"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</row>
    <row r="115" spans="1:37" ht="15.75" thickBot="1" x14ac:dyDescent="0.3"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</row>
    <row r="116" spans="1:37" ht="16.5" thickBot="1" x14ac:dyDescent="0.3">
      <c r="B116" s="57"/>
      <c r="C116" s="293" t="s">
        <v>44</v>
      </c>
      <c r="D116" s="301"/>
      <c r="E116" s="301"/>
      <c r="F116" s="301"/>
      <c r="G116" s="301"/>
      <c r="H116" s="301"/>
      <c r="I116" s="301"/>
      <c r="J116" s="301"/>
      <c r="K116" s="301"/>
      <c r="L116" s="301"/>
      <c r="M116" s="301"/>
      <c r="N116" s="301"/>
      <c r="O116" s="301"/>
      <c r="P116" s="302"/>
    </row>
    <row r="117" spans="1:37" ht="68.25" customHeight="1" thickBot="1" x14ac:dyDescent="0.3">
      <c r="A117" s="237" t="s">
        <v>222</v>
      </c>
      <c r="B117" s="2" t="s">
        <v>12</v>
      </c>
      <c r="C117" s="16" t="s">
        <v>10</v>
      </c>
      <c r="D117" s="4" t="s">
        <v>13</v>
      </c>
      <c r="E117" s="5" t="s">
        <v>14</v>
      </c>
      <c r="F117" s="6" t="s">
        <v>32</v>
      </c>
      <c r="G117" s="7" t="s">
        <v>16</v>
      </c>
      <c r="H117" s="8" t="s">
        <v>9</v>
      </c>
      <c r="I117" s="9" t="s">
        <v>17</v>
      </c>
      <c r="J117" s="9" t="s">
        <v>18</v>
      </c>
      <c r="K117" s="9" t="s">
        <v>17</v>
      </c>
      <c r="L117" s="10" t="s">
        <v>19</v>
      </c>
      <c r="M117" s="9" t="s">
        <v>17</v>
      </c>
      <c r="N117" s="8" t="s">
        <v>20</v>
      </c>
      <c r="O117" s="9" t="s">
        <v>17</v>
      </c>
      <c r="P117" s="19" t="s">
        <v>21</v>
      </c>
    </row>
    <row r="118" spans="1:37" ht="39" customHeight="1" x14ac:dyDescent="0.25">
      <c r="A118" s="232" t="s">
        <v>223</v>
      </c>
      <c r="B118" s="131" t="s">
        <v>45</v>
      </c>
      <c r="C118" s="132" t="s">
        <v>145</v>
      </c>
      <c r="D118" s="133" t="s">
        <v>23</v>
      </c>
      <c r="E118" s="134">
        <v>0</v>
      </c>
      <c r="F118" s="135">
        <v>0</v>
      </c>
      <c r="G118" s="136">
        <v>0</v>
      </c>
      <c r="H118" s="136">
        <f>G118*I118</f>
        <v>0</v>
      </c>
      <c r="I118" s="137">
        <v>1</v>
      </c>
      <c r="J118" s="136">
        <f t="shared" ref="J118:J124" si="45">G118*K118</f>
        <v>0</v>
      </c>
      <c r="K118" s="137">
        <v>0</v>
      </c>
      <c r="L118" s="136">
        <f>M118*F118</f>
        <v>0</v>
      </c>
      <c r="M118" s="137">
        <v>0</v>
      </c>
      <c r="N118" s="136">
        <f>F118*O118</f>
        <v>0</v>
      </c>
      <c r="O118" s="138">
        <v>0</v>
      </c>
      <c r="P118" s="139">
        <v>2031</v>
      </c>
      <c r="R118" s="262"/>
      <c r="S118" s="262"/>
      <c r="U118" s="262"/>
      <c r="V118" s="262"/>
    </row>
    <row r="119" spans="1:37" ht="39" customHeight="1" x14ac:dyDescent="0.25">
      <c r="A119" s="233" t="s">
        <v>223</v>
      </c>
      <c r="B119" s="17" t="s">
        <v>46</v>
      </c>
      <c r="C119" s="140" t="s">
        <v>146</v>
      </c>
      <c r="D119" s="18" t="s">
        <v>28</v>
      </c>
      <c r="E119" s="141">
        <v>0</v>
      </c>
      <c r="F119" s="142">
        <v>0</v>
      </c>
      <c r="G119" s="143">
        <f>E119</f>
        <v>0</v>
      </c>
      <c r="H119" s="143">
        <f t="shared" ref="H119:H124" si="46">G119*I119</f>
        <v>0</v>
      </c>
      <c r="I119" s="144">
        <v>1</v>
      </c>
      <c r="J119" s="143">
        <f t="shared" si="45"/>
        <v>0</v>
      </c>
      <c r="K119" s="144">
        <v>0</v>
      </c>
      <c r="L119" s="143">
        <f t="shared" ref="L119:L124" si="47">G119*M119</f>
        <v>0</v>
      </c>
      <c r="M119" s="145">
        <v>0</v>
      </c>
      <c r="N119" s="143">
        <f t="shared" ref="N119:N124" si="48">O119*G119</f>
        <v>0</v>
      </c>
      <c r="O119" s="145">
        <v>0</v>
      </c>
      <c r="P119" s="146">
        <v>2031</v>
      </c>
      <c r="R119" s="262"/>
      <c r="S119" s="262"/>
    </row>
    <row r="120" spans="1:37" ht="39" customHeight="1" x14ac:dyDescent="0.25">
      <c r="A120" s="233" t="s">
        <v>223</v>
      </c>
      <c r="B120" s="17" t="s">
        <v>47</v>
      </c>
      <c r="C120" s="147" t="s">
        <v>150</v>
      </c>
      <c r="D120" s="80" t="s">
        <v>28</v>
      </c>
      <c r="E120" s="141">
        <f>F120/1.2</f>
        <v>250000</v>
      </c>
      <c r="F120" s="142">
        <v>300000</v>
      </c>
      <c r="G120" s="143">
        <f>F120</f>
        <v>300000</v>
      </c>
      <c r="H120" s="143">
        <f t="shared" si="46"/>
        <v>150000</v>
      </c>
      <c r="I120" s="144">
        <v>0.5</v>
      </c>
      <c r="J120" s="143">
        <f t="shared" si="45"/>
        <v>150000</v>
      </c>
      <c r="K120" s="144">
        <v>0.5</v>
      </c>
      <c r="L120" s="143">
        <f t="shared" si="47"/>
        <v>0</v>
      </c>
      <c r="M120" s="145">
        <v>0</v>
      </c>
      <c r="N120" s="143">
        <f t="shared" si="48"/>
        <v>0</v>
      </c>
      <c r="O120" s="145">
        <v>0</v>
      </c>
      <c r="P120" s="146">
        <v>2031</v>
      </c>
      <c r="R120" s="262"/>
      <c r="S120" s="262"/>
    </row>
    <row r="121" spans="1:37" ht="39" customHeight="1" x14ac:dyDescent="0.25">
      <c r="A121" s="233" t="s">
        <v>225</v>
      </c>
      <c r="B121" s="17" t="s">
        <v>147</v>
      </c>
      <c r="C121" s="147" t="s">
        <v>152</v>
      </c>
      <c r="D121" s="80" t="s">
        <v>151</v>
      </c>
      <c r="E121" s="148">
        <v>302000</v>
      </c>
      <c r="F121" s="149">
        <f>E121*1.2</f>
        <v>362400</v>
      </c>
      <c r="G121" s="143">
        <f>E121</f>
        <v>302000</v>
      </c>
      <c r="H121" s="143">
        <f t="shared" si="46"/>
        <v>60400</v>
      </c>
      <c r="I121" s="144">
        <v>0.2</v>
      </c>
      <c r="J121" s="143">
        <f t="shared" si="45"/>
        <v>0</v>
      </c>
      <c r="K121" s="144">
        <v>0</v>
      </c>
      <c r="L121" s="143">
        <f t="shared" si="47"/>
        <v>0</v>
      </c>
      <c r="M121" s="145">
        <v>0</v>
      </c>
      <c r="N121" s="143">
        <f t="shared" si="48"/>
        <v>241600</v>
      </c>
      <c r="O121" s="145">
        <v>0.8</v>
      </c>
      <c r="P121" s="146">
        <v>2031</v>
      </c>
      <c r="R121" s="262"/>
      <c r="S121" s="262"/>
    </row>
    <row r="122" spans="1:37" ht="39" customHeight="1" x14ac:dyDescent="0.25">
      <c r="A122" s="235" t="s">
        <v>223</v>
      </c>
      <c r="B122" s="206" t="s">
        <v>148</v>
      </c>
      <c r="C122" s="207" t="s">
        <v>202</v>
      </c>
      <c r="D122" s="193" t="s">
        <v>79</v>
      </c>
      <c r="E122" s="208">
        <v>4322000</v>
      </c>
      <c r="F122" s="108">
        <f>E122*1.2</f>
        <v>5186400</v>
      </c>
      <c r="G122" s="110">
        <f>E122</f>
        <v>4322000</v>
      </c>
      <c r="H122" s="110">
        <f>G122*I122</f>
        <v>4322000</v>
      </c>
      <c r="I122" s="111">
        <v>1</v>
      </c>
      <c r="J122" s="110">
        <f>G122*K122</f>
        <v>0</v>
      </c>
      <c r="K122" s="111">
        <v>0</v>
      </c>
      <c r="L122" s="110">
        <f>G122*M122</f>
        <v>0</v>
      </c>
      <c r="M122" s="209">
        <v>0</v>
      </c>
      <c r="N122" s="110">
        <f>O122*G122</f>
        <v>0</v>
      </c>
      <c r="O122" s="209">
        <v>0</v>
      </c>
      <c r="P122" s="112">
        <v>2028</v>
      </c>
      <c r="R122" s="262"/>
      <c r="S122" s="262"/>
    </row>
    <row r="123" spans="1:37" ht="39" customHeight="1" x14ac:dyDescent="0.25">
      <c r="A123" s="235" t="s">
        <v>223</v>
      </c>
      <c r="B123" s="206" t="s">
        <v>149</v>
      </c>
      <c r="C123" s="207" t="s">
        <v>153</v>
      </c>
      <c r="D123" s="193" t="s">
        <v>79</v>
      </c>
      <c r="E123" s="208">
        <v>4322000</v>
      </c>
      <c r="F123" s="108">
        <f>E123*1.2</f>
        <v>5186400</v>
      </c>
      <c r="G123" s="110">
        <f>E123</f>
        <v>4322000</v>
      </c>
      <c r="H123" s="110">
        <f t="shared" si="46"/>
        <v>4322000</v>
      </c>
      <c r="I123" s="111">
        <v>1</v>
      </c>
      <c r="J123" s="110">
        <f t="shared" si="45"/>
        <v>0</v>
      </c>
      <c r="K123" s="111">
        <v>0</v>
      </c>
      <c r="L123" s="110">
        <f t="shared" si="47"/>
        <v>0</v>
      </c>
      <c r="M123" s="209">
        <v>0</v>
      </c>
      <c r="N123" s="110">
        <f t="shared" si="48"/>
        <v>0</v>
      </c>
      <c r="O123" s="209">
        <v>0</v>
      </c>
      <c r="P123" s="112">
        <v>2028</v>
      </c>
      <c r="R123" s="262"/>
      <c r="S123" s="262"/>
    </row>
    <row r="124" spans="1:37" ht="39" customHeight="1" thickBot="1" x14ac:dyDescent="0.3">
      <c r="A124" s="241" t="s">
        <v>223</v>
      </c>
      <c r="B124" s="221" t="s">
        <v>154</v>
      </c>
      <c r="C124" s="207" t="s">
        <v>155</v>
      </c>
      <c r="D124" s="193" t="s">
        <v>156</v>
      </c>
      <c r="E124" s="208">
        <v>1350000</v>
      </c>
      <c r="F124" s="108">
        <f>E124*1.2</f>
        <v>1620000</v>
      </c>
      <c r="G124" s="110">
        <f>E124</f>
        <v>1350000</v>
      </c>
      <c r="H124" s="110">
        <f t="shared" si="46"/>
        <v>1350000</v>
      </c>
      <c r="I124" s="111">
        <v>1</v>
      </c>
      <c r="J124" s="110">
        <f t="shared" si="45"/>
        <v>0</v>
      </c>
      <c r="K124" s="111">
        <v>0</v>
      </c>
      <c r="L124" s="110">
        <f t="shared" si="47"/>
        <v>0</v>
      </c>
      <c r="M124" s="209">
        <v>0</v>
      </c>
      <c r="N124" s="110">
        <f t="shared" si="48"/>
        <v>0</v>
      </c>
      <c r="O124" s="209">
        <v>0</v>
      </c>
      <c r="P124" s="112">
        <v>2028</v>
      </c>
      <c r="R124" s="262"/>
      <c r="S124" s="262"/>
    </row>
    <row r="125" spans="1:37" s="13" customFormat="1" ht="15.75" thickBot="1" x14ac:dyDescent="0.3">
      <c r="A125" s="59"/>
      <c r="B125" s="59"/>
      <c r="C125" s="296" t="s">
        <v>0</v>
      </c>
      <c r="D125" s="297"/>
      <c r="E125" s="85">
        <f>SUM(E118:E124)</f>
        <v>10546000</v>
      </c>
      <c r="F125" s="86">
        <f>SUM(F118:F124)</f>
        <v>12655200</v>
      </c>
      <c r="G125" s="87">
        <f>SUM(G118:G124)</f>
        <v>10596000</v>
      </c>
      <c r="H125" s="86">
        <f>SUM(H118:H124)</f>
        <v>10204400</v>
      </c>
      <c r="I125" s="89">
        <f>H125/G125</f>
        <v>0.96304265760664398</v>
      </c>
      <c r="J125" s="86">
        <f>SUM(J118:J124)</f>
        <v>150000</v>
      </c>
      <c r="K125" s="89">
        <f>J125/G125</f>
        <v>1.4156285390713477E-2</v>
      </c>
      <c r="L125" s="86">
        <f>SUM(L118:L124)</f>
        <v>0</v>
      </c>
      <c r="M125" s="95">
        <f>L125/G125</f>
        <v>0</v>
      </c>
      <c r="N125" s="88">
        <f>SUM(N118:N124)</f>
        <v>241600</v>
      </c>
      <c r="O125" s="114">
        <f>N125/G125</f>
        <v>2.2801057002642507E-2</v>
      </c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</row>
    <row r="126" spans="1:37" x14ac:dyDescent="0.25"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</row>
    <row r="127" spans="1:37" ht="15.75" thickBot="1" x14ac:dyDescent="0.3"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</row>
    <row r="128" spans="1:37" ht="16.5" thickBot="1" x14ac:dyDescent="0.3">
      <c r="B128" s="57"/>
      <c r="C128" s="298" t="s">
        <v>48</v>
      </c>
      <c r="D128" s="299"/>
      <c r="E128" s="299"/>
      <c r="F128" s="299"/>
      <c r="G128" s="299"/>
      <c r="H128" s="299"/>
      <c r="I128" s="299"/>
      <c r="J128" s="299"/>
      <c r="K128" s="299"/>
      <c r="L128" s="299"/>
      <c r="M128" s="299"/>
      <c r="N128" s="299"/>
      <c r="O128" s="299"/>
      <c r="P128" s="300"/>
    </row>
    <row r="129" spans="1:42" ht="62.25" customHeight="1" thickBot="1" x14ac:dyDescent="0.3">
      <c r="A129" s="231" t="s">
        <v>222</v>
      </c>
      <c r="B129" s="14" t="s">
        <v>12</v>
      </c>
      <c r="C129" s="116" t="s">
        <v>10</v>
      </c>
      <c r="D129" s="15" t="s">
        <v>13</v>
      </c>
      <c r="E129" s="79" t="s">
        <v>14</v>
      </c>
      <c r="F129" s="21" t="s">
        <v>32</v>
      </c>
      <c r="G129" s="22" t="s">
        <v>16</v>
      </c>
      <c r="H129" s="23" t="s">
        <v>9</v>
      </c>
      <c r="I129" s="24" t="s">
        <v>17</v>
      </c>
      <c r="J129" s="24" t="s">
        <v>18</v>
      </c>
      <c r="K129" s="24" t="s">
        <v>17</v>
      </c>
      <c r="L129" s="25" t="s">
        <v>19</v>
      </c>
      <c r="M129" s="24" t="s">
        <v>17</v>
      </c>
      <c r="N129" s="23" t="s">
        <v>20</v>
      </c>
      <c r="O129" s="24" t="s">
        <v>17</v>
      </c>
      <c r="P129" s="48" t="s">
        <v>21</v>
      </c>
    </row>
    <row r="130" spans="1:42" ht="39" customHeight="1" x14ac:dyDescent="0.25">
      <c r="A130" s="242" t="s">
        <v>225</v>
      </c>
      <c r="B130" s="131" t="s">
        <v>49</v>
      </c>
      <c r="C130" s="117" t="s">
        <v>159</v>
      </c>
      <c r="D130" s="118" t="s">
        <v>28</v>
      </c>
      <c r="E130" s="119">
        <f>F130/1.2</f>
        <v>166666.66666666669</v>
      </c>
      <c r="F130" s="120">
        <v>200000</v>
      </c>
      <c r="G130" s="121">
        <f>F130</f>
        <v>200000</v>
      </c>
      <c r="H130" s="122">
        <f>I130*G130</f>
        <v>200000</v>
      </c>
      <c r="I130" s="123">
        <v>1</v>
      </c>
      <c r="J130" s="124">
        <f>K130*G130</f>
        <v>0</v>
      </c>
      <c r="K130" s="123">
        <v>0</v>
      </c>
      <c r="L130" s="122">
        <f>M130*G130</f>
        <v>0</v>
      </c>
      <c r="M130" s="123">
        <v>0</v>
      </c>
      <c r="N130" s="122">
        <f>O130*G130</f>
        <v>0</v>
      </c>
      <c r="O130" s="123">
        <v>0</v>
      </c>
      <c r="P130" s="125">
        <v>2031</v>
      </c>
    </row>
    <row r="131" spans="1:42" ht="39" customHeight="1" x14ac:dyDescent="0.25">
      <c r="A131" s="242" t="s">
        <v>224</v>
      </c>
      <c r="B131" s="30" t="s">
        <v>157</v>
      </c>
      <c r="C131" s="126" t="s">
        <v>220</v>
      </c>
      <c r="D131" s="118" t="s">
        <v>28</v>
      </c>
      <c r="E131" s="127">
        <f>F131/1.2</f>
        <v>166666.66666666669</v>
      </c>
      <c r="F131" s="128">
        <v>200000</v>
      </c>
      <c r="G131" s="121">
        <f>F131</f>
        <v>200000</v>
      </c>
      <c r="H131" s="122">
        <f t="shared" ref="H131:H133" si="49">I131*G131</f>
        <v>100000</v>
      </c>
      <c r="I131" s="129">
        <v>0.5</v>
      </c>
      <c r="J131" s="124">
        <f t="shared" ref="J131:J133" si="50">K131*G131</f>
        <v>100000</v>
      </c>
      <c r="K131" s="129">
        <v>0.5</v>
      </c>
      <c r="L131" s="122">
        <f t="shared" ref="L131:L133" si="51">M131*G131</f>
        <v>0</v>
      </c>
      <c r="M131" s="129">
        <v>0</v>
      </c>
      <c r="N131" s="122">
        <f t="shared" ref="N131:N133" si="52">O131*G131</f>
        <v>0</v>
      </c>
      <c r="O131" s="129">
        <v>0</v>
      </c>
      <c r="P131" s="130">
        <v>2031</v>
      </c>
    </row>
    <row r="132" spans="1:42" ht="39" customHeight="1" x14ac:dyDescent="0.25">
      <c r="A132" s="242" t="s">
        <v>224</v>
      </c>
      <c r="B132" s="30" t="s">
        <v>158</v>
      </c>
      <c r="C132" s="126" t="s">
        <v>219</v>
      </c>
      <c r="D132" s="118" t="s">
        <v>28</v>
      </c>
      <c r="E132" s="127">
        <f>F132/1.2</f>
        <v>208333.33333333334</v>
      </c>
      <c r="F132" s="128">
        <v>250000</v>
      </c>
      <c r="G132" s="121">
        <f t="shared" ref="G132" si="53">F132</f>
        <v>250000</v>
      </c>
      <c r="H132" s="122">
        <f t="shared" ref="H132" si="54">I132*G132</f>
        <v>125000</v>
      </c>
      <c r="I132" s="129">
        <v>0.5</v>
      </c>
      <c r="J132" s="124">
        <f t="shared" ref="J132" si="55">K132*G132</f>
        <v>125000</v>
      </c>
      <c r="K132" s="129">
        <v>0.5</v>
      </c>
      <c r="L132" s="122">
        <f t="shared" ref="L132" si="56">M132*G132</f>
        <v>0</v>
      </c>
      <c r="M132" s="129">
        <v>0</v>
      </c>
      <c r="N132" s="122">
        <f t="shared" ref="N132" si="57">O132*G132</f>
        <v>0</v>
      </c>
      <c r="O132" s="129">
        <v>0</v>
      </c>
      <c r="P132" s="130">
        <v>2031</v>
      </c>
    </row>
    <row r="133" spans="1:42" ht="39" customHeight="1" thickBot="1" x14ac:dyDescent="0.3">
      <c r="A133" s="243" t="s">
        <v>223</v>
      </c>
      <c r="B133" s="244" t="s">
        <v>221</v>
      </c>
      <c r="C133" s="126" t="s">
        <v>160</v>
      </c>
      <c r="D133" s="118" t="s">
        <v>28</v>
      </c>
      <c r="E133" s="127">
        <f>F133/1.2</f>
        <v>208333.33333333334</v>
      </c>
      <c r="F133" s="128">
        <v>250000</v>
      </c>
      <c r="G133" s="121">
        <f t="shared" ref="G133" si="58">F133</f>
        <v>250000</v>
      </c>
      <c r="H133" s="122">
        <f t="shared" si="49"/>
        <v>125000</v>
      </c>
      <c r="I133" s="129">
        <v>0.5</v>
      </c>
      <c r="J133" s="124">
        <f t="shared" si="50"/>
        <v>125000</v>
      </c>
      <c r="K133" s="129">
        <v>0.5</v>
      </c>
      <c r="L133" s="122">
        <f t="shared" si="51"/>
        <v>0</v>
      </c>
      <c r="M133" s="129">
        <v>0</v>
      </c>
      <c r="N133" s="122">
        <f t="shared" si="52"/>
        <v>0</v>
      </c>
      <c r="O133" s="129">
        <v>0</v>
      </c>
      <c r="P133" s="130">
        <v>2031</v>
      </c>
    </row>
    <row r="134" spans="1:42" s="13" customFormat="1" ht="15.75" thickBot="1" x14ac:dyDescent="0.3">
      <c r="A134" s="59"/>
      <c r="B134" s="59"/>
      <c r="C134" s="296" t="s">
        <v>0</v>
      </c>
      <c r="D134" s="297"/>
      <c r="E134" s="85">
        <f>SUM(E130:E133)</f>
        <v>750000.00000000012</v>
      </c>
      <c r="F134" s="86">
        <f>SUM(F130:F133)</f>
        <v>900000</v>
      </c>
      <c r="G134" s="87">
        <f>SUM(G130:G133)</f>
        <v>900000</v>
      </c>
      <c r="H134" s="86">
        <f>SUM(H130:H133)</f>
        <v>550000</v>
      </c>
      <c r="I134" s="90">
        <f>H134/G134</f>
        <v>0.61111111111111116</v>
      </c>
      <c r="J134" s="88">
        <f>SUM(J130:J133)</f>
        <v>350000</v>
      </c>
      <c r="K134" s="90">
        <f>J134/G134</f>
        <v>0.3888888888888889</v>
      </c>
      <c r="L134" s="86">
        <f>SUM(L130:L133)</f>
        <v>0</v>
      </c>
      <c r="M134" s="95">
        <f>L134/G134</f>
        <v>0</v>
      </c>
      <c r="N134" s="86">
        <f>SUM(N130:N133)</f>
        <v>0</v>
      </c>
      <c r="O134" s="114">
        <f>N134/G134</f>
        <v>0</v>
      </c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</row>
    <row r="135" spans="1:42" s="13" customFormat="1" ht="18.75" x14ac:dyDescent="0.25">
      <c r="A135" s="59"/>
      <c r="B135" s="59"/>
      <c r="C135" s="59"/>
      <c r="D135" s="59"/>
      <c r="E135" s="65"/>
      <c r="F135" s="65"/>
      <c r="G135" s="66"/>
      <c r="H135" s="65"/>
      <c r="I135" s="67"/>
      <c r="J135" s="66"/>
      <c r="K135" s="67"/>
      <c r="L135" s="65"/>
      <c r="M135" s="68"/>
      <c r="N135" s="65"/>
      <c r="O135" s="68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</row>
    <row r="136" spans="1:42" s="13" customFormat="1" ht="18.75" x14ac:dyDescent="0.25">
      <c r="A136" s="57"/>
      <c r="B136" s="59"/>
      <c r="C136" s="59"/>
      <c r="D136" s="59"/>
      <c r="E136" s="65"/>
      <c r="F136" s="65"/>
      <c r="G136" s="66"/>
      <c r="H136" s="65"/>
      <c r="I136" s="67"/>
      <c r="J136" s="66"/>
      <c r="K136" s="67"/>
      <c r="L136" s="65"/>
      <c r="M136" s="68"/>
      <c r="N136" s="65"/>
      <c r="O136" s="68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</row>
    <row r="137" spans="1:42" ht="15.75" thickBot="1" x14ac:dyDescent="0.3"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R137" s="269"/>
      <c r="U137" s="269"/>
      <c r="X137" s="269"/>
      <c r="AA137" s="269"/>
      <c r="AD137" s="269"/>
      <c r="AG137" s="270"/>
      <c r="AJ137" s="269"/>
      <c r="AM137" s="72"/>
      <c r="AP137" s="72"/>
    </row>
    <row r="138" spans="1:42" ht="16.5" thickBot="1" x14ac:dyDescent="0.3">
      <c r="B138" s="57"/>
      <c r="C138" s="59"/>
      <c r="D138" s="293" t="s">
        <v>50</v>
      </c>
      <c r="E138" s="294"/>
      <c r="F138" s="294"/>
      <c r="G138" s="294"/>
      <c r="H138" s="294"/>
      <c r="I138" s="294"/>
      <c r="J138" s="294"/>
      <c r="K138" s="294"/>
      <c r="L138" s="294"/>
      <c r="M138" s="294"/>
      <c r="N138" s="294"/>
      <c r="O138" s="295"/>
      <c r="P138" s="57"/>
    </row>
    <row r="139" spans="1:42" ht="64.5" customHeight="1" thickBot="1" x14ac:dyDescent="0.3">
      <c r="B139" s="56"/>
      <c r="C139" s="57"/>
      <c r="D139" s="15" t="s">
        <v>1</v>
      </c>
      <c r="E139" s="27" t="s">
        <v>14</v>
      </c>
      <c r="F139" s="28" t="s">
        <v>32</v>
      </c>
      <c r="G139" s="14" t="s">
        <v>51</v>
      </c>
      <c r="H139" s="27" t="s">
        <v>9</v>
      </c>
      <c r="I139" s="12" t="s">
        <v>17</v>
      </c>
      <c r="J139" s="29" t="s">
        <v>18</v>
      </c>
      <c r="K139" s="12" t="s">
        <v>17</v>
      </c>
      <c r="L139" s="27" t="s">
        <v>19</v>
      </c>
      <c r="M139" s="12" t="s">
        <v>17</v>
      </c>
      <c r="N139" s="25" t="s">
        <v>20</v>
      </c>
      <c r="O139" s="12" t="s">
        <v>17</v>
      </c>
      <c r="P139" s="57"/>
    </row>
    <row r="140" spans="1:42" ht="25.15" customHeight="1" x14ac:dyDescent="0.25">
      <c r="B140" s="56"/>
      <c r="C140" s="57"/>
      <c r="D140" s="30" t="s">
        <v>52</v>
      </c>
      <c r="E140" s="31">
        <f>E8</f>
        <v>633333.33333333337</v>
      </c>
      <c r="F140" s="32">
        <f>F8</f>
        <v>760000</v>
      </c>
      <c r="G140" s="73">
        <f>G8</f>
        <v>760000</v>
      </c>
      <c r="H140" s="33">
        <f>H8</f>
        <v>380000</v>
      </c>
      <c r="I140" s="34">
        <f t="shared" ref="I140:I147" si="59">H140/G140</f>
        <v>0.5</v>
      </c>
      <c r="J140" s="35">
        <f>J8</f>
        <v>380000</v>
      </c>
      <c r="K140" s="34">
        <f>J140/F140</f>
        <v>0.5</v>
      </c>
      <c r="L140" s="52">
        <f>L8</f>
        <v>0</v>
      </c>
      <c r="M140" s="36">
        <v>0</v>
      </c>
      <c r="N140" s="53">
        <f>N8</f>
        <v>0</v>
      </c>
      <c r="O140" s="36">
        <v>0</v>
      </c>
      <c r="P140" s="57"/>
    </row>
    <row r="141" spans="1:42" ht="25.15" customHeight="1" x14ac:dyDescent="0.25">
      <c r="B141" s="56"/>
      <c r="C141" s="57"/>
      <c r="D141" s="37" t="s">
        <v>4</v>
      </c>
      <c r="E141" s="38">
        <f>E34</f>
        <v>1191333.3333333335</v>
      </c>
      <c r="F141" s="39">
        <f>F34</f>
        <v>1429600</v>
      </c>
      <c r="G141" s="74">
        <f>G34</f>
        <v>1390500</v>
      </c>
      <c r="H141" s="40">
        <f>H34</f>
        <v>278100</v>
      </c>
      <c r="I141" s="41">
        <f t="shared" si="59"/>
        <v>0.2</v>
      </c>
      <c r="J141" s="40">
        <f>J34</f>
        <v>770400</v>
      </c>
      <c r="K141" s="41">
        <f>J141/G141</f>
        <v>0.55404530744336566</v>
      </c>
      <c r="L141" s="40">
        <f>L34</f>
        <v>48000</v>
      </c>
      <c r="M141" s="41">
        <f>L141/G141</f>
        <v>3.4519956850053934E-2</v>
      </c>
      <c r="N141" s="20">
        <f>N34</f>
        <v>294000</v>
      </c>
      <c r="O141" s="41">
        <f>N141/G141</f>
        <v>0.21143473570658036</v>
      </c>
      <c r="P141" s="57"/>
    </row>
    <row r="142" spans="1:42" ht="25.15" customHeight="1" x14ac:dyDescent="0.25">
      <c r="B142" s="56"/>
      <c r="C142" s="57"/>
      <c r="D142" s="17" t="s">
        <v>5</v>
      </c>
      <c r="E142" s="38">
        <f>E42</f>
        <v>475000</v>
      </c>
      <c r="F142" s="39">
        <f>F42</f>
        <v>570000</v>
      </c>
      <c r="G142" s="74">
        <f>G42</f>
        <v>558000</v>
      </c>
      <c r="H142" s="40">
        <f>H42</f>
        <v>133200</v>
      </c>
      <c r="I142" s="41">
        <f t="shared" si="59"/>
        <v>0.23870967741935484</v>
      </c>
      <c r="J142" s="40">
        <f>J42</f>
        <v>279000</v>
      </c>
      <c r="K142" s="55">
        <f>K42</f>
        <v>0.5</v>
      </c>
      <c r="L142" s="40">
        <f>L42</f>
        <v>53400</v>
      </c>
      <c r="M142" s="41">
        <f t="shared" ref="M142:M147" si="60">L142/F142</f>
        <v>9.3684210526315786E-2</v>
      </c>
      <c r="N142" s="50">
        <f>N42</f>
        <v>92400</v>
      </c>
      <c r="O142" s="54">
        <v>0</v>
      </c>
      <c r="P142" s="57"/>
    </row>
    <row r="143" spans="1:42" ht="25.15" customHeight="1" x14ac:dyDescent="0.25">
      <c r="B143" s="56"/>
      <c r="C143" s="57"/>
      <c r="D143" s="17" t="s">
        <v>53</v>
      </c>
      <c r="E143" s="38">
        <f>E66</f>
        <v>364000</v>
      </c>
      <c r="F143" s="39">
        <f>F66</f>
        <v>436800</v>
      </c>
      <c r="G143" s="74">
        <f>G66</f>
        <v>420000</v>
      </c>
      <c r="H143" s="40">
        <f>H66</f>
        <v>420000</v>
      </c>
      <c r="I143" s="55">
        <f t="shared" si="59"/>
        <v>1</v>
      </c>
      <c r="J143" s="42">
        <f>J66</f>
        <v>0</v>
      </c>
      <c r="K143" s="54">
        <v>0</v>
      </c>
      <c r="L143" s="42">
        <f>L66</f>
        <v>0</v>
      </c>
      <c r="M143" s="54">
        <f t="shared" si="60"/>
        <v>0</v>
      </c>
      <c r="N143" s="50">
        <f>N66</f>
        <v>0</v>
      </c>
      <c r="O143" s="54">
        <v>0</v>
      </c>
      <c r="P143" s="57"/>
    </row>
    <row r="144" spans="1:42" ht="25.15" customHeight="1" x14ac:dyDescent="0.25">
      <c r="B144" s="56"/>
      <c r="C144" s="57"/>
      <c r="D144" s="17" t="s">
        <v>6</v>
      </c>
      <c r="E144" s="38">
        <f>E80</f>
        <v>601666.66666666674</v>
      </c>
      <c r="F144" s="39">
        <f>F80</f>
        <v>722000</v>
      </c>
      <c r="G144" s="74">
        <f>G80</f>
        <v>690000</v>
      </c>
      <c r="H144" s="229">
        <f>H80</f>
        <v>318000</v>
      </c>
      <c r="I144" s="230">
        <f t="shared" si="59"/>
        <v>0.46086956521739131</v>
      </c>
      <c r="J144" s="40">
        <f>J80</f>
        <v>240000</v>
      </c>
      <c r="K144" s="55">
        <f>J144/F144</f>
        <v>0.33240997229916897</v>
      </c>
      <c r="L144" s="42">
        <f>L80</f>
        <v>0</v>
      </c>
      <c r="M144" s="54">
        <f t="shared" si="60"/>
        <v>0</v>
      </c>
      <c r="N144" s="50">
        <f>N80</f>
        <v>132000</v>
      </c>
      <c r="O144" s="54">
        <f>O80</f>
        <v>0.19130434782608696</v>
      </c>
      <c r="P144" s="57"/>
    </row>
    <row r="145" spans="2:16" ht="25.15" customHeight="1" x14ac:dyDescent="0.25">
      <c r="B145" s="56"/>
      <c r="C145" s="57"/>
      <c r="D145" s="17" t="s">
        <v>54</v>
      </c>
      <c r="E145" s="38">
        <f>E113</f>
        <v>3806833.3333333335</v>
      </c>
      <c r="F145" s="39">
        <f>F113</f>
        <v>4568200</v>
      </c>
      <c r="G145" s="74">
        <f>G113</f>
        <v>4348000</v>
      </c>
      <c r="H145" s="40">
        <f>H113</f>
        <v>1544020</v>
      </c>
      <c r="I145" s="41">
        <f t="shared" si="59"/>
        <v>0.35511039558417662</v>
      </c>
      <c r="J145" s="40">
        <f>J113</f>
        <v>2601600</v>
      </c>
      <c r="K145" s="41">
        <f>J145/F145</f>
        <v>0.56950221093647391</v>
      </c>
      <c r="L145" s="40">
        <f>L113</f>
        <v>202380</v>
      </c>
      <c r="M145" s="41">
        <f t="shared" si="60"/>
        <v>4.4301913226216016E-2</v>
      </c>
      <c r="N145" s="50">
        <f>N113</f>
        <v>0</v>
      </c>
      <c r="O145" s="54">
        <v>0</v>
      </c>
      <c r="P145" s="57"/>
    </row>
    <row r="146" spans="2:16" ht="25.15" customHeight="1" x14ac:dyDescent="0.25">
      <c r="B146" s="56"/>
      <c r="C146" s="57"/>
      <c r="D146" s="17" t="s">
        <v>7</v>
      </c>
      <c r="E146" s="38">
        <f>E125</f>
        <v>10546000</v>
      </c>
      <c r="F146" s="39">
        <f>F125</f>
        <v>12655200</v>
      </c>
      <c r="G146" s="74">
        <f>G125</f>
        <v>10596000</v>
      </c>
      <c r="H146" s="40">
        <f>H125</f>
        <v>10204400</v>
      </c>
      <c r="I146" s="41">
        <f t="shared" si="59"/>
        <v>0.96304265760664398</v>
      </c>
      <c r="J146" s="40">
        <f>J125</f>
        <v>150000</v>
      </c>
      <c r="K146" s="41">
        <f>J146/F146</f>
        <v>1.1852835198179404E-2</v>
      </c>
      <c r="L146" s="42">
        <f>L125</f>
        <v>0</v>
      </c>
      <c r="M146" s="54">
        <f t="shared" si="60"/>
        <v>0</v>
      </c>
      <c r="N146" s="50">
        <f>N125</f>
        <v>241600</v>
      </c>
      <c r="O146" s="54">
        <f>N146/F146</f>
        <v>1.9090966559200961E-2</v>
      </c>
      <c r="P146" s="57"/>
    </row>
    <row r="147" spans="2:16" ht="25.15" customHeight="1" thickBot="1" x14ac:dyDescent="0.3">
      <c r="B147" s="57"/>
      <c r="C147" s="57"/>
      <c r="D147" s="43" t="s">
        <v>8</v>
      </c>
      <c r="E147" s="44">
        <f>E134</f>
        <v>750000.00000000012</v>
      </c>
      <c r="F147" s="45">
        <f>F134</f>
        <v>900000</v>
      </c>
      <c r="G147" s="75">
        <f>G134</f>
        <v>900000</v>
      </c>
      <c r="H147" s="46">
        <f>H134</f>
        <v>550000</v>
      </c>
      <c r="I147" s="55">
        <f t="shared" si="59"/>
        <v>0.61111111111111116</v>
      </c>
      <c r="J147" s="46">
        <f>J134</f>
        <v>350000</v>
      </c>
      <c r="K147" s="55">
        <f>K134</f>
        <v>0.3888888888888889</v>
      </c>
      <c r="L147" s="49">
        <f>L134</f>
        <v>0</v>
      </c>
      <c r="M147" s="54">
        <f t="shared" si="60"/>
        <v>0</v>
      </c>
      <c r="N147" s="51">
        <f>N134</f>
        <v>0</v>
      </c>
      <c r="O147" s="54">
        <v>0</v>
      </c>
      <c r="P147" s="57"/>
    </row>
    <row r="148" spans="2:16" ht="25.15" customHeight="1" thickBot="1" x14ac:dyDescent="0.3">
      <c r="B148" s="57"/>
      <c r="C148" s="57"/>
      <c r="D148" s="15" t="s">
        <v>0</v>
      </c>
      <c r="E148" s="11">
        <f>E8+E34+E42+E66+E80+E113+E125+E134</f>
        <v>18368166.666666668</v>
      </c>
      <c r="F148" s="47">
        <f>F8+F34+F42+F66+F80+F113+F125+F134</f>
        <v>22041800</v>
      </c>
      <c r="G148" s="70">
        <f>SUM(G140:G147)</f>
        <v>19662500</v>
      </c>
      <c r="H148" s="11">
        <f>SUM(H140:H147)</f>
        <v>13827720</v>
      </c>
      <c r="I148" s="69">
        <f>H148/G148</f>
        <v>0.70325340114431023</v>
      </c>
      <c r="J148" s="11">
        <f>SUM(J140:J147)</f>
        <v>4771000</v>
      </c>
      <c r="K148" s="69">
        <f>J148/G148</f>
        <v>0.24264462809917356</v>
      </c>
      <c r="L148" s="11">
        <f>SUM(L140:L147)</f>
        <v>303780</v>
      </c>
      <c r="M148" s="69">
        <f>L148/G148</f>
        <v>1.5449713922441195E-2</v>
      </c>
      <c r="N148" s="26">
        <f>SUM(N140:N147)</f>
        <v>760000</v>
      </c>
      <c r="O148" s="69">
        <f>N148/G148</f>
        <v>3.8652256834075013E-2</v>
      </c>
      <c r="P148" s="64"/>
    </row>
    <row r="149" spans="2:16" s="57" customFormat="1" x14ac:dyDescent="0.25"/>
    <row r="150" spans="2:16" s="57" customFormat="1" x14ac:dyDescent="0.25"/>
    <row r="151" spans="2:16" s="57" customFormat="1" x14ac:dyDescent="0.25"/>
    <row r="152" spans="2:16" s="57" customFormat="1" x14ac:dyDescent="0.25">
      <c r="D152" s="272"/>
      <c r="E152" s="271"/>
    </row>
    <row r="153" spans="2:16" s="57" customFormat="1" x14ac:dyDescent="0.25">
      <c r="D153" s="272"/>
      <c r="E153" s="274"/>
    </row>
    <row r="154" spans="2:16" s="57" customFormat="1" x14ac:dyDescent="0.25">
      <c r="D154" s="273"/>
      <c r="H154" s="64"/>
    </row>
    <row r="155" spans="2:16" s="57" customFormat="1" x14ac:dyDescent="0.25"/>
    <row r="156" spans="2:16" s="57" customFormat="1" x14ac:dyDescent="0.25"/>
    <row r="157" spans="2:16" s="57" customFormat="1" x14ac:dyDescent="0.25"/>
    <row r="158" spans="2:16" s="57" customFormat="1" x14ac:dyDescent="0.25"/>
    <row r="159" spans="2:16" s="57" customFormat="1" x14ac:dyDescent="0.25"/>
    <row r="160" spans="2:16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</sheetData>
  <sheetProtection selectLockedCells="1" selectUnlockedCells="1"/>
  <autoFilter ref="B84:P113" xr:uid="{00000000-0009-0000-0000-000000000000}"/>
  <mergeCells count="18">
    <mergeCell ref="A1:P1"/>
    <mergeCell ref="C66:D66"/>
    <mergeCell ref="C42:D42"/>
    <mergeCell ref="C34:D34"/>
    <mergeCell ref="C8:D8"/>
    <mergeCell ref="C3:P3"/>
    <mergeCell ref="C11:P11"/>
    <mergeCell ref="C37:P37"/>
    <mergeCell ref="C45:P45"/>
    <mergeCell ref="C69:P69"/>
    <mergeCell ref="D138:O138"/>
    <mergeCell ref="C134:D134"/>
    <mergeCell ref="C125:D125"/>
    <mergeCell ref="C113:D113"/>
    <mergeCell ref="C80:D80"/>
    <mergeCell ref="C83:P83"/>
    <mergeCell ref="C116:P116"/>
    <mergeCell ref="C128:P128"/>
  </mergeCells>
  <phoneticPr fontId="14" type="noConversion"/>
  <printOptions horizontalCentered="1" verticalCentered="1"/>
  <pageMargins left="0" right="0" top="1.1811023622047245" bottom="1.1811023622047245" header="0.78740157480314965" footer="0.78740157480314965"/>
  <pageSetup paperSize="8" scale="43" firstPageNumber="0" orientation="landscape" horizontalDpi="300" verticalDpi="300" r:id="rId1"/>
  <headerFooter alignWithMargins="0"/>
  <rowBreaks count="1" manualBreakCount="1">
    <brk id="81" min="1" max="18" man="1"/>
  </rowBreaks>
  <ignoredErrors>
    <ignoredError sqref="L141:M147 O146 O8 G16 J14 M42 L148 I140:I147 J140:K147 J148" formula="1"/>
  </ignoredError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Tableau Financier </vt:lpstr>
      <vt:lpstr>'Tableau Financier 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Yann.Raguenes</dc:creator>
  <cp:lastModifiedBy>Carlier Benoit</cp:lastModifiedBy>
  <cp:lastPrinted>2020-02-27T13:01:58Z</cp:lastPrinted>
  <dcterms:created xsi:type="dcterms:W3CDTF">2016-03-24T13:05:19Z</dcterms:created>
  <dcterms:modified xsi:type="dcterms:W3CDTF">2025-11-03T10:11:44Z</dcterms:modified>
</cp:coreProperties>
</file>